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echnik\1000\Reports &amp; calculation\"/>
    </mc:Choice>
  </mc:AlternateContent>
  <xr:revisionPtr revIDLastSave="0" documentId="13_ncr:1_{FBCC096B-A33B-4F1C-BAE6-65B415DBC992}" xr6:coauthVersionLast="47" xr6:coauthVersionMax="47" xr10:uidLastSave="{00000000-0000-0000-0000-000000000000}"/>
  <bookViews>
    <workbookView xWindow="-120" yWindow="-120" windowWidth="29040" windowHeight="15840" xr2:uid="{1DF67F29-2B4C-4C20-AB25-EC0ECC0D0F9B}"/>
  </bookViews>
  <sheets>
    <sheet name="Dimensionierung Sportplatz" sheetId="2" r:id="rId1"/>
    <sheet name="Dimensionierung Grünfläche" sheetId="3" r:id="rId2"/>
  </sheets>
  <definedNames>
    <definedName name="_xlnm.Print_Area" localSheetId="1">'Dimensionierung Grünfläche'!$A$1:$K$95</definedName>
    <definedName name="_xlnm.Print_Area" localSheetId="0">'Dimensionierung Sportplatz'!$A$1:$K$95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9" i="3" l="1"/>
  <c r="A85" i="3"/>
  <c r="A78" i="3"/>
  <c r="A72" i="3"/>
  <c r="A66" i="3"/>
  <c r="A60" i="3"/>
  <c r="B38" i="3"/>
  <c r="B25" i="3"/>
  <c r="D103" i="3" s="1"/>
  <c r="C33" i="3"/>
  <c r="I25" i="3"/>
  <c r="G25" i="3"/>
  <c r="H25" i="3" s="1"/>
  <c r="I24" i="3"/>
  <c r="H24" i="3"/>
  <c r="F18" i="3"/>
  <c r="E18" i="3"/>
  <c r="D18" i="3"/>
  <c r="C18" i="3"/>
  <c r="B18" i="3"/>
  <c r="F17" i="3"/>
  <c r="E17" i="3"/>
  <c r="D17" i="3"/>
  <c r="C17" i="3"/>
  <c r="B17" i="3"/>
  <c r="I75" i="2"/>
  <c r="K63" i="2"/>
  <c r="J63" i="2"/>
  <c r="I63" i="2"/>
  <c r="H63" i="2"/>
  <c r="G63" i="2"/>
  <c r="F63" i="2"/>
  <c r="E63" i="2"/>
  <c r="D63" i="2"/>
  <c r="C63" i="2"/>
  <c r="K62" i="2"/>
  <c r="J62" i="2"/>
  <c r="I62" i="2"/>
  <c r="H62" i="2"/>
  <c r="G62" i="2"/>
  <c r="F62" i="2"/>
  <c r="E62" i="2"/>
  <c r="D62" i="2"/>
  <c r="B62" i="2"/>
  <c r="C62" i="2"/>
  <c r="B63" i="2"/>
  <c r="K69" i="2"/>
  <c r="J69" i="2"/>
  <c r="I69" i="2"/>
  <c r="H69" i="2"/>
  <c r="G69" i="2"/>
  <c r="F69" i="2"/>
  <c r="E69" i="2"/>
  <c r="D69" i="2"/>
  <c r="C69" i="2"/>
  <c r="B69" i="2"/>
  <c r="K68" i="2"/>
  <c r="J68" i="2"/>
  <c r="I68" i="2"/>
  <c r="H68" i="2"/>
  <c r="G68" i="2"/>
  <c r="F68" i="2"/>
  <c r="E68" i="2"/>
  <c r="D68" i="2"/>
  <c r="C68" i="2"/>
  <c r="B68" i="2"/>
  <c r="K75" i="2"/>
  <c r="J75" i="2"/>
  <c r="H75" i="2"/>
  <c r="G75" i="2"/>
  <c r="F75" i="2"/>
  <c r="E75" i="2"/>
  <c r="D75" i="2"/>
  <c r="C75" i="2"/>
  <c r="K81" i="2"/>
  <c r="J81" i="2"/>
  <c r="I81" i="2"/>
  <c r="H81" i="2"/>
  <c r="G81" i="2"/>
  <c r="F81" i="2"/>
  <c r="E81" i="2"/>
  <c r="D81" i="2"/>
  <c r="C81" i="2"/>
  <c r="B81" i="2"/>
  <c r="K80" i="2"/>
  <c r="J80" i="2"/>
  <c r="I80" i="2"/>
  <c r="H80" i="2"/>
  <c r="G80" i="2"/>
  <c r="F80" i="2"/>
  <c r="E80" i="2"/>
  <c r="D80" i="2"/>
  <c r="C80" i="2"/>
  <c r="B80" i="2"/>
  <c r="K74" i="2"/>
  <c r="J74" i="2"/>
  <c r="I74" i="2"/>
  <c r="H74" i="2"/>
  <c r="G74" i="2"/>
  <c r="F74" i="2"/>
  <c r="E74" i="2"/>
  <c r="D74" i="2"/>
  <c r="C74" i="2"/>
  <c r="B75" i="2"/>
  <c r="B74" i="2"/>
  <c r="A60" i="2"/>
  <c r="A66" i="2"/>
  <c r="A72" i="2"/>
  <c r="A78" i="2"/>
  <c r="F17" i="2"/>
  <c r="E17" i="2"/>
  <c r="F18" i="2"/>
  <c r="E18" i="2"/>
  <c r="I68" i="3" l="1"/>
  <c r="G80" i="3"/>
  <c r="D69" i="3"/>
  <c r="E92" i="3"/>
  <c r="C75" i="3"/>
  <c r="E103" i="3"/>
  <c r="G69" i="3"/>
  <c r="K63" i="3"/>
  <c r="K75" i="3"/>
  <c r="K88" i="3"/>
  <c r="K94" i="3"/>
  <c r="B105" i="3"/>
  <c r="D63" i="3"/>
  <c r="F102" i="3"/>
  <c r="F63" i="3"/>
  <c r="C88" i="3"/>
  <c r="C94" i="3"/>
  <c r="E108" i="3"/>
  <c r="J75" i="3"/>
  <c r="B89" i="3"/>
  <c r="B95" i="3"/>
  <c r="H106" i="3"/>
  <c r="F81" i="3"/>
  <c r="J63" i="3"/>
  <c r="F62" i="3"/>
  <c r="E81" i="3"/>
  <c r="E62" i="3"/>
  <c r="F69" i="3"/>
  <c r="F80" i="3"/>
  <c r="I89" i="3"/>
  <c r="I95" i="3"/>
  <c r="I106" i="3"/>
  <c r="G62" i="3"/>
  <c r="H69" i="3"/>
  <c r="H80" i="3"/>
  <c r="J89" i="3"/>
  <c r="J95" i="3"/>
  <c r="D109" i="3"/>
  <c r="D74" i="3"/>
  <c r="C63" i="3"/>
  <c r="I69" i="3"/>
  <c r="I80" i="3"/>
  <c r="G91" i="3"/>
  <c r="E109" i="3"/>
  <c r="K109" i="3"/>
  <c r="E63" i="3"/>
  <c r="E74" i="3"/>
  <c r="F92" i="3"/>
  <c r="C42" i="3"/>
  <c r="C46" i="3" s="1"/>
  <c r="C50" i="3" s="1"/>
  <c r="D43" i="3"/>
  <c r="D47" i="3" s="1"/>
  <c r="D51" i="3" s="1"/>
  <c r="E43" i="3"/>
  <c r="E47" i="3" s="1"/>
  <c r="E51" i="3" s="1"/>
  <c r="F43" i="3"/>
  <c r="F47" i="3" s="1"/>
  <c r="F51" i="3" s="1"/>
  <c r="C38" i="3"/>
  <c r="B42" i="3"/>
  <c r="C43" i="3"/>
  <c r="C47" i="3" s="1"/>
  <c r="C51" i="3" s="1"/>
  <c r="B68" i="3"/>
  <c r="D75" i="3"/>
  <c r="D88" i="3"/>
  <c r="I62" i="3"/>
  <c r="G63" i="3"/>
  <c r="D68" i="3"/>
  <c r="B69" i="3"/>
  <c r="J69" i="3"/>
  <c r="G74" i="3"/>
  <c r="E75" i="3"/>
  <c r="B80" i="3"/>
  <c r="J80" i="3"/>
  <c r="H81" i="3"/>
  <c r="E88" i="3"/>
  <c r="C89" i="3"/>
  <c r="K89" i="3"/>
  <c r="I91" i="3"/>
  <c r="G92" i="3"/>
  <c r="E94" i="3"/>
  <c r="C95" i="3"/>
  <c r="K95" i="3"/>
  <c r="H102" i="3"/>
  <c r="F103" i="3"/>
  <c r="D105" i="3"/>
  <c r="B106" i="3"/>
  <c r="J106" i="3"/>
  <c r="H108" i="3"/>
  <c r="F109" i="3"/>
  <c r="J68" i="3"/>
  <c r="K68" i="3"/>
  <c r="F74" i="3"/>
  <c r="G81" i="3"/>
  <c r="I102" i="3"/>
  <c r="G103" i="3"/>
  <c r="E105" i="3"/>
  <c r="C106" i="3"/>
  <c r="K106" i="3"/>
  <c r="I108" i="3"/>
  <c r="G109" i="3"/>
  <c r="J105" i="3"/>
  <c r="F108" i="3"/>
  <c r="H62" i="3"/>
  <c r="C68" i="3"/>
  <c r="I74" i="3"/>
  <c r="G75" i="3"/>
  <c r="D80" i="3"/>
  <c r="B81" i="3"/>
  <c r="J81" i="3"/>
  <c r="G88" i="3"/>
  <c r="E89" i="3"/>
  <c r="C91" i="3"/>
  <c r="K91" i="3"/>
  <c r="I92" i="3"/>
  <c r="G94" i="3"/>
  <c r="E95" i="3"/>
  <c r="B102" i="3"/>
  <c r="J102" i="3"/>
  <c r="H103" i="3"/>
  <c r="F105" i="3"/>
  <c r="D106" i="3"/>
  <c r="B108" i="3"/>
  <c r="J108" i="3"/>
  <c r="H109" i="3"/>
  <c r="H91" i="3"/>
  <c r="D94" i="3"/>
  <c r="G102" i="3"/>
  <c r="C105" i="3"/>
  <c r="K105" i="3"/>
  <c r="G108" i="3"/>
  <c r="D42" i="3"/>
  <c r="D46" i="3" s="1"/>
  <c r="D50" i="3" s="1"/>
  <c r="E42" i="3"/>
  <c r="E46" i="3" s="1"/>
  <c r="E50" i="3" s="1"/>
  <c r="B62" i="3"/>
  <c r="J62" i="3"/>
  <c r="H63" i="3"/>
  <c r="E68" i="3"/>
  <c r="C69" i="3"/>
  <c r="K69" i="3"/>
  <c r="H74" i="3"/>
  <c r="F75" i="3"/>
  <c r="C80" i="3"/>
  <c r="K80" i="3"/>
  <c r="I81" i="3"/>
  <c r="F88" i="3"/>
  <c r="D89" i="3"/>
  <c r="B91" i="3"/>
  <c r="J91" i="3"/>
  <c r="H92" i="3"/>
  <c r="F94" i="3"/>
  <c r="D95" i="3"/>
  <c r="F42" i="3"/>
  <c r="F46" i="3" s="1"/>
  <c r="F50" i="3" s="1"/>
  <c r="C62" i="3"/>
  <c r="K62" i="3"/>
  <c r="I63" i="3"/>
  <c r="F68" i="3"/>
  <c r="B43" i="3"/>
  <c r="D62" i="3"/>
  <c r="B63" i="3"/>
  <c r="G68" i="3"/>
  <c r="E69" i="3"/>
  <c r="B74" i="3"/>
  <c r="J74" i="3"/>
  <c r="H75" i="3"/>
  <c r="E80" i="3"/>
  <c r="C81" i="3"/>
  <c r="K81" i="3"/>
  <c r="H88" i="3"/>
  <c r="F89" i="3"/>
  <c r="D91" i="3"/>
  <c r="B92" i="3"/>
  <c r="J92" i="3"/>
  <c r="H94" i="3"/>
  <c r="F95" i="3"/>
  <c r="C102" i="3"/>
  <c r="K102" i="3"/>
  <c r="I103" i="3"/>
  <c r="G105" i="3"/>
  <c r="E106" i="3"/>
  <c r="C108" i="3"/>
  <c r="K108" i="3"/>
  <c r="I109" i="3"/>
  <c r="H68" i="3"/>
  <c r="C74" i="3"/>
  <c r="K74" i="3"/>
  <c r="I75" i="3"/>
  <c r="D81" i="3"/>
  <c r="I88" i="3"/>
  <c r="G89" i="3"/>
  <c r="E91" i="3"/>
  <c r="C92" i="3"/>
  <c r="K92" i="3"/>
  <c r="I94" i="3"/>
  <c r="G95" i="3"/>
  <c r="D102" i="3"/>
  <c r="B103" i="3"/>
  <c r="J103" i="3"/>
  <c r="H105" i="3"/>
  <c r="F106" i="3"/>
  <c r="D108" i="3"/>
  <c r="B109" i="3"/>
  <c r="J109" i="3"/>
  <c r="B75" i="3"/>
  <c r="B88" i="3"/>
  <c r="J88" i="3"/>
  <c r="H89" i="3"/>
  <c r="F91" i="3"/>
  <c r="D92" i="3"/>
  <c r="B94" i="3"/>
  <c r="J94" i="3"/>
  <c r="H95" i="3"/>
  <c r="E102" i="3"/>
  <c r="C103" i="3"/>
  <c r="K103" i="3"/>
  <c r="I105" i="3"/>
  <c r="G106" i="3"/>
  <c r="C109" i="3"/>
  <c r="A99" i="2" l="1"/>
  <c r="I25" i="2" l="1"/>
  <c r="I24" i="2"/>
  <c r="H24" i="2"/>
  <c r="A85" i="2" l="1"/>
  <c r="B18" i="2" l="1"/>
  <c r="B17" i="2"/>
  <c r="C33" i="2" l="1"/>
  <c r="G25" i="2"/>
  <c r="H25" i="2" s="1"/>
  <c r="B25" i="2"/>
  <c r="J109" i="2" s="1"/>
  <c r="C18" i="2"/>
  <c r="D18" i="2"/>
  <c r="C17" i="2"/>
  <c r="D17" i="2"/>
  <c r="I106" i="2" l="1"/>
  <c r="K88" i="2"/>
  <c r="F42" i="2"/>
  <c r="F46" i="2" s="1"/>
  <c r="F50" i="2" s="1"/>
  <c r="E43" i="2"/>
  <c r="E47" i="2" s="1"/>
  <c r="E51" i="2" s="1"/>
  <c r="E42" i="2"/>
  <c r="E46" i="2" s="1"/>
  <c r="E50" i="2" s="1"/>
  <c r="F43" i="2"/>
  <c r="F47" i="2" s="1"/>
  <c r="F51" i="2" s="1"/>
  <c r="G106" i="2"/>
  <c r="F106" i="2"/>
  <c r="B109" i="2"/>
  <c r="I108" i="2"/>
  <c r="G108" i="2"/>
  <c r="K109" i="2"/>
  <c r="J105" i="2"/>
  <c r="G109" i="2"/>
  <c r="H105" i="2"/>
  <c r="C106" i="2"/>
  <c r="D106" i="2"/>
  <c r="F109" i="2"/>
  <c r="B106" i="2"/>
  <c r="C108" i="2"/>
  <c r="B105" i="2"/>
  <c r="H108" i="2"/>
  <c r="D109" i="2"/>
  <c r="F108" i="2"/>
  <c r="H106" i="2"/>
  <c r="K106" i="2"/>
  <c r="E105" i="2"/>
  <c r="B108" i="2"/>
  <c r="I105" i="2"/>
  <c r="J106" i="2"/>
  <c r="E106" i="2"/>
  <c r="D105" i="2"/>
  <c r="D108" i="2"/>
  <c r="E108" i="2"/>
  <c r="I109" i="2"/>
  <c r="E109" i="2"/>
  <c r="K105" i="2"/>
  <c r="G105" i="2"/>
  <c r="F105" i="2"/>
  <c r="H109" i="2"/>
  <c r="C109" i="2"/>
  <c r="C105" i="2"/>
  <c r="K108" i="2"/>
  <c r="J108" i="2"/>
  <c r="F102" i="2"/>
  <c r="J102" i="2"/>
  <c r="J103" i="2"/>
  <c r="B102" i="2"/>
  <c r="D102" i="2"/>
  <c r="G103" i="2"/>
  <c r="I103" i="2"/>
  <c r="C103" i="2"/>
  <c r="I102" i="2"/>
  <c r="G102" i="2"/>
  <c r="F103" i="2"/>
  <c r="E102" i="2"/>
  <c r="K103" i="2"/>
  <c r="E103" i="2"/>
  <c r="C102" i="2"/>
  <c r="K102" i="2"/>
  <c r="H102" i="2"/>
  <c r="H103" i="2"/>
  <c r="B103" i="2"/>
  <c r="D103" i="2"/>
  <c r="C92" i="2"/>
  <c r="B43" i="2"/>
  <c r="B42" i="2"/>
  <c r="J92" i="2"/>
  <c r="F88" i="2"/>
  <c r="I88" i="2"/>
  <c r="K95" i="2"/>
  <c r="G89" i="2"/>
  <c r="H88" i="2"/>
  <c r="K89" i="2"/>
  <c r="I92" i="2"/>
  <c r="I95" i="2"/>
  <c r="B89" i="2"/>
  <c r="F89" i="2"/>
  <c r="C95" i="2"/>
  <c r="K94" i="2"/>
  <c r="J95" i="2"/>
  <c r="D95" i="2"/>
  <c r="I91" i="2"/>
  <c r="H92" i="2"/>
  <c r="B95" i="2"/>
  <c r="G92" i="2"/>
  <c r="H89" i="2"/>
  <c r="K92" i="2"/>
  <c r="E95" i="2"/>
  <c r="B94" i="2"/>
  <c r="E92" i="2"/>
  <c r="B92" i="2"/>
  <c r="D92" i="2"/>
  <c r="F95" i="2"/>
  <c r="J91" i="2"/>
  <c r="F92" i="2"/>
  <c r="J89" i="2"/>
  <c r="G95" i="2"/>
  <c r="I89" i="2"/>
  <c r="K91" i="2"/>
  <c r="D89" i="2"/>
  <c r="E89" i="2"/>
  <c r="H95" i="2"/>
  <c r="C89" i="2"/>
  <c r="C91" i="2"/>
  <c r="B91" i="2"/>
  <c r="G91" i="2"/>
  <c r="D88" i="2"/>
  <c r="B88" i="2"/>
  <c r="I94" i="2"/>
  <c r="H91" i="2"/>
  <c r="E88" i="2"/>
  <c r="D94" i="2"/>
  <c r="J88" i="2"/>
  <c r="F91" i="2"/>
  <c r="H94" i="2"/>
  <c r="G94" i="2"/>
  <c r="E91" i="2"/>
  <c r="G88" i="2"/>
  <c r="F94" i="2"/>
  <c r="J94" i="2"/>
  <c r="C88" i="2"/>
  <c r="E94" i="2"/>
  <c r="D91" i="2"/>
  <c r="C94" i="2"/>
  <c r="C42" i="2"/>
  <c r="C46" i="2" s="1"/>
  <c r="C50" i="2" s="1"/>
  <c r="D42" i="2"/>
  <c r="D46" i="2" s="1"/>
  <c r="D50" i="2" s="1"/>
  <c r="C38" i="2"/>
  <c r="C43" i="2"/>
  <c r="C47" i="2" s="1"/>
  <c r="C51" i="2" s="1"/>
  <c r="D43" i="2"/>
  <c r="D47" i="2" s="1"/>
  <c r="D51" i="2" s="1"/>
</calcChain>
</file>

<file path=xl/sharedStrings.xml><?xml version="1.0" encoding="utf-8"?>
<sst xmlns="http://schemas.openxmlformats.org/spreadsheetml/2006/main" count="222" uniqueCount="70">
  <si>
    <t>TM-2000</t>
  </si>
  <si>
    <t>mit Düngung und Bewässerung</t>
  </si>
  <si>
    <t>TM-1000</t>
  </si>
  <si>
    <t>Geschwindigkeit (km/h)</t>
  </si>
  <si>
    <t>Schnittbreite (cm)</t>
  </si>
  <si>
    <t>Eckdaten</t>
  </si>
  <si>
    <t>Durchschnittsverbrauch (kWh)</t>
  </si>
  <si>
    <t>ohne Düngung und Bewässerung</t>
  </si>
  <si>
    <t>Hindernisse</t>
  </si>
  <si>
    <t>Anzahl Spielgeräte auf Grünfläche</t>
  </si>
  <si>
    <t>Mähleistung pro Stunde inkl. Laden</t>
  </si>
  <si>
    <t>Flächenleistung (qm)</t>
  </si>
  <si>
    <t>Fußballplatz ca. 7140 qm (105 m x 68m)</t>
  </si>
  <si>
    <t>Variablen</t>
  </si>
  <si>
    <t>Größe der zu mähenden Grünfläche (qm)</t>
  </si>
  <si>
    <t>Bsp. Pro Tag 1/2 Std. zur Bewässerung 7x0,5 h</t>
  </si>
  <si>
    <r>
      <t>Verfügbare Stunden/Woche</t>
    </r>
    <r>
      <rPr>
        <sz val="9"/>
        <color theme="1"/>
        <rFont val="Calibri"/>
        <family val="2"/>
        <scheme val="minor"/>
      </rPr>
      <t xml:space="preserve"> (7 Tage x 24 h = 168 h)</t>
    </r>
  </si>
  <si>
    <t>Berechnung der verfügbare Zeit zum Mähen</t>
  </si>
  <si>
    <t>- Gesamt-Trainingsstunden Std/Woche</t>
  </si>
  <si>
    <t>- Sonstige Std/Woche in denen nicht gemäht werden darf</t>
  </si>
  <si>
    <t>- Gesamt-Stunden zur Bewirtschaftung der Grünflächen ohne Mähen Std/Woche</t>
  </si>
  <si>
    <t>Flächenleistungsreduktion durch Hindernisse (qm)</t>
  </si>
  <si>
    <t>Für ein perfektes Schnittbild planen Sie stets mindestens 20% der zu mähenden Fläche als Reserve ein.</t>
  </si>
  <si>
    <t>Reserve für Ausfälle in qm</t>
  </si>
  <si>
    <t>Reserve für Ausfälle in %</t>
  </si>
  <si>
    <t>Den Mähroboter richtig dimensionieren</t>
  </si>
  <si>
    <t>Faustregel</t>
  </si>
  <si>
    <t>Flächenleistungsreduktion in %</t>
  </si>
  <si>
    <t>Anzahl Bäume</t>
  </si>
  <si>
    <t>In qm @ TM-2000</t>
  </si>
  <si>
    <t>ohne Düngung</t>
  </si>
  <si>
    <t>- 150 qm je Baum</t>
  </si>
  <si>
    <t>Anzahl Bäume freistehend auf Grünfläche</t>
  </si>
  <si>
    <t>- 80 qm je Spielgerät</t>
  </si>
  <si>
    <t>Verfügbare Wochenarbeitszeit in %</t>
  </si>
  <si>
    <t>So kann sichergestellt werden, dass der Roboter auch bei unvorhergesehen Ereignissen ein optimales Schnittbild bietet, wie liegen gebliebenen Gegenständen z.B. Schuhen oder Spielgeräte in denen sich der Roboter möglicherweise verfängt.</t>
  </si>
  <si>
    <t>mit durschn. Düngung und Bewässerung</t>
  </si>
  <si>
    <t>für rechteckige, flache Rasenflächen ohne Hindernisse, ohne Dünger und Bewässerung, beim Mähen rund um die Uhr an 7 Tagen die Woche</t>
  </si>
  <si>
    <t>1 Roboter</t>
  </si>
  <si>
    <t>2 Roboter</t>
  </si>
  <si>
    <t>3 Roboter</t>
  </si>
  <si>
    <t>Verfügbare Zeit (Std/Woche) x Mähleistung pro Stunde inkl. Laden - Flächenleistungsreduktion</t>
  </si>
  <si>
    <t>Theoretische Flächenleistung in qm</t>
  </si>
  <si>
    <t>Im Vergleich zu herkömmlichen Rasenroboter</t>
  </si>
  <si>
    <t>mit durchschn. Düngung und Bewässerung</t>
  </si>
  <si>
    <t>In qm @ TM-1000</t>
  </si>
  <si>
    <t>2 überlappende Fächen</t>
  </si>
  <si>
    <t>4 überlappende Fächen</t>
  </si>
  <si>
    <t>Flächenleistung</t>
  </si>
  <si>
    <t>Gesamtleistung</t>
  </si>
  <si>
    <t>x</t>
  </si>
  <si>
    <t>=</t>
  </si>
  <si>
    <t>Anzahl Roboter</t>
  </si>
  <si>
    <t>12.000 qm  / 5.000 qm pro Roboter  = 2,4 Roboter</t>
  </si>
  <si>
    <t>3-2,4 = 0,6</t>
  </si>
  <si>
    <t>Herleitung Korrekturfaktor für 3 Roboter</t>
  </si>
  <si>
    <t>Korrekturkonstante durch Flächenüberlappung</t>
  </si>
  <si>
    <t>Im Vergleich zu herkömmlichen Rasenroboter mit Korrekturkonstante durch Flächenüberlappung</t>
  </si>
  <si>
    <t>Reduktion lässt sich anstelle über Flächenleistungsreduzierung auch über Korrekturkonstante in der Roboteranzahl ausdrücken</t>
  </si>
  <si>
    <t>Statt 15.000 qm Flächenleistung sind bei 4 Überlappungen in Wahrheit 12.000 qm Fl zu erwarten.</t>
  </si>
  <si>
    <t>Verfügbare Arbeitsstunden/Woche</t>
  </si>
  <si>
    <t>Zu mähende Grünfläche außerhalb dem Spielfeldrand darf nicht vergessen werden!</t>
  </si>
  <si>
    <t>Herkömmlicher Roboter</t>
  </si>
  <si>
    <t>TM-2050</t>
  </si>
  <si>
    <t>TM-1050</t>
  </si>
  <si>
    <t>Welcher Roboter wird benötigt?</t>
  </si>
  <si>
    <t>BM-1000</t>
  </si>
  <si>
    <t>BM-2000</t>
  </si>
  <si>
    <t>BM-1050</t>
  </si>
  <si>
    <t>BM-2050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</si>
</sst>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quotePrefix="1"/>
    <xf numFmtId="0" fontId="1" fillId="0" borderId="0" xfId="0" applyFont="1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quotePrefix="1" applyAlignment="1">
      <alignment wrapText="1"/>
    </xf>
    <xf numFmtId="0" fontId="1" fillId="3" borderId="0" xfId="0" applyFont="1" applyFill="1"/>
    <xf numFmtId="0" fontId="1" fillId="3" borderId="0" xfId="0" quotePrefix="1" applyFont="1" applyFill="1"/>
    <xf numFmtId="1" fontId="1" fillId="0" borderId="0" xfId="0" applyNumberFormat="1" applyFont="1"/>
    <xf numFmtId="1" fontId="0" fillId="0" borderId="0" xfId="0" quotePrefix="1" applyNumberForma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0" xfId="0" applyFont="1" applyFill="1"/>
    <xf numFmtId="9" fontId="1" fillId="2" borderId="0" xfId="0" applyNumberFormat="1" applyFont="1" applyFill="1"/>
    <xf numFmtId="10" fontId="0" fillId="0" borderId="0" xfId="0" applyNumberFormat="1"/>
    <xf numFmtId="9" fontId="0" fillId="0" borderId="0" xfId="0" applyNumberFormat="1"/>
    <xf numFmtId="0" fontId="7" fillId="2" borderId="0" xfId="0" applyFont="1" applyFill="1" applyAlignment="1">
      <alignment horizontal="center"/>
    </xf>
    <xf numFmtId="10" fontId="7" fillId="3" borderId="0" xfId="0" applyNumberFormat="1" applyFont="1" applyFill="1"/>
    <xf numFmtId="0" fontId="8" fillId="0" borderId="0" xfId="0" applyFont="1" applyFill="1" applyAlignment="1">
      <alignment horizontal="left"/>
    </xf>
    <xf numFmtId="10" fontId="1" fillId="0" borderId="0" xfId="0" applyNumberFormat="1" applyFont="1"/>
    <xf numFmtId="0" fontId="1" fillId="0" borderId="0" xfId="0" applyFont="1" applyAlignment="1">
      <alignment wrapText="1"/>
    </xf>
    <xf numFmtId="0" fontId="9" fillId="3" borderId="0" xfId="0" applyFont="1" applyFill="1"/>
    <xf numFmtId="0" fontId="1" fillId="0" borderId="0" xfId="0" applyFont="1" applyFill="1"/>
    <xf numFmtId="0" fontId="1" fillId="2" borderId="1" xfId="0" applyFont="1" applyFill="1" applyBorder="1"/>
    <xf numFmtId="9" fontId="0" fillId="0" borderId="1" xfId="0" applyNumberFormat="1" applyBorder="1"/>
    <xf numFmtId="0" fontId="1" fillId="2" borderId="5" xfId="0" applyFont="1" applyFill="1" applyBorder="1"/>
    <xf numFmtId="0" fontId="1" fillId="2" borderId="6" xfId="0" applyFont="1" applyFill="1" applyBorder="1"/>
    <xf numFmtId="9" fontId="0" fillId="0" borderId="6" xfId="0" applyNumberFormat="1" applyBorder="1"/>
    <xf numFmtId="0" fontId="1" fillId="2" borderId="7" xfId="0" applyFont="1" applyFill="1" applyBorder="1"/>
    <xf numFmtId="9" fontId="0" fillId="0" borderId="8" xfId="0" applyNumberFormat="1" applyBorder="1"/>
    <xf numFmtId="9" fontId="0" fillId="0" borderId="9" xfId="0" applyNumberFormat="1" applyBorder="1"/>
    <xf numFmtId="0" fontId="1" fillId="2" borderId="5" xfId="0" applyFont="1" applyFill="1" applyBorder="1" applyAlignment="1">
      <alignment horizontal="right"/>
    </xf>
    <xf numFmtId="0" fontId="0" fillId="0" borderId="0" xfId="0" applyAlignment="1">
      <alignment horizontal="left" wrapText="1"/>
    </xf>
    <xf numFmtId="0" fontId="0" fillId="2" borderId="5" xfId="0" applyFont="1" applyFill="1" applyBorder="1" applyAlignment="1">
      <alignment horizontal="left" indent="1"/>
    </xf>
    <xf numFmtId="0" fontId="0" fillId="2" borderId="7" xfId="0" applyFont="1" applyFill="1" applyBorder="1" applyAlignment="1">
      <alignment horizontal="left" indent="1"/>
    </xf>
    <xf numFmtId="3" fontId="6" fillId="3" borderId="0" xfId="0" applyNumberFormat="1" applyFont="1" applyFill="1" applyAlignment="1">
      <alignment horizontal="center"/>
    </xf>
    <xf numFmtId="3" fontId="1" fillId="0" borderId="0" xfId="0" applyNumberFormat="1" applyFont="1"/>
    <xf numFmtId="0" fontId="1" fillId="2" borderId="11" xfId="0" applyFont="1" applyFill="1" applyBorder="1" applyAlignment="1"/>
    <xf numFmtId="0" fontId="1" fillId="2" borderId="10" xfId="0" applyFont="1" applyFill="1" applyBorder="1" applyAlignment="1"/>
    <xf numFmtId="0" fontId="1" fillId="2" borderId="12" xfId="0" applyFont="1" applyFill="1" applyBorder="1" applyAlignment="1"/>
    <xf numFmtId="0" fontId="10" fillId="2" borderId="10" xfId="0" applyFont="1" applyFill="1" applyBorder="1" applyAlignment="1"/>
    <xf numFmtId="0" fontId="11" fillId="2" borderId="10" xfId="0" applyFont="1" applyFill="1" applyBorder="1" applyAlignment="1"/>
    <xf numFmtId="0" fontId="11" fillId="2" borderId="10" xfId="0" applyFont="1" applyFill="1" applyBorder="1" applyAlignment="1">
      <alignment horizontal="right"/>
    </xf>
    <xf numFmtId="10" fontId="11" fillId="2" borderId="10" xfId="0" applyNumberFormat="1" applyFont="1" applyFill="1" applyBorder="1" applyAlignment="1"/>
    <xf numFmtId="0" fontId="1" fillId="2" borderId="0" xfId="0" applyFont="1" applyFill="1" applyBorder="1" applyAlignment="1">
      <alignment horizontal="left" indent="1"/>
    </xf>
    <xf numFmtId="0" fontId="0" fillId="0" borderId="0" xfId="0" applyAlignment="1">
      <alignment horizontal="left" wrapText="1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0" fontId="1" fillId="2" borderId="11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</cellXfs>
  <cellStyles count="1">
    <cellStyle name="Standard" xfId="0" builtinId="0"/>
  </cellStyles>
  <dxfs count="48"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AA69C-4261-446E-BB28-3D66E18A6065}">
  <sheetPr>
    <pageSetUpPr fitToPage="1"/>
  </sheetPr>
  <dimension ref="A2:K117"/>
  <sheetViews>
    <sheetView tabSelected="1" zoomScaleNormal="100" workbookViewId="0">
      <selection activeCell="H7" sqref="H7"/>
    </sheetView>
  </sheetViews>
  <sheetFormatPr baseColWidth="10" defaultRowHeight="15" x14ac:dyDescent="0.25"/>
  <cols>
    <col min="1" max="1" width="49.5703125" customWidth="1"/>
    <col min="2" max="2" width="24.42578125" customWidth="1"/>
    <col min="3" max="3" width="15.5703125" customWidth="1"/>
    <col min="4" max="4" width="11.42578125" customWidth="1"/>
    <col min="6" max="6" width="13.7109375" customWidth="1"/>
    <col min="7" max="7" width="15.5703125" customWidth="1"/>
    <col min="9" max="9" width="16.85546875" customWidth="1"/>
  </cols>
  <sheetData>
    <row r="2" spans="1:6" ht="15.75" x14ac:dyDescent="0.25">
      <c r="A2" s="6" t="s">
        <v>25</v>
      </c>
    </row>
    <row r="3" spans="1:6" ht="18.75" x14ac:dyDescent="0.3">
      <c r="A3" s="7" t="s">
        <v>65</v>
      </c>
    </row>
    <row r="4" spans="1:6" x14ac:dyDescent="0.25">
      <c r="C4" s="2" t="s">
        <v>66</v>
      </c>
      <c r="D4" s="2" t="s">
        <v>67</v>
      </c>
      <c r="E4" s="2" t="s">
        <v>68</v>
      </c>
      <c r="F4" s="2" t="s">
        <v>69</v>
      </c>
    </row>
    <row r="5" spans="1:6" x14ac:dyDescent="0.25">
      <c r="B5" s="2" t="s">
        <v>62</v>
      </c>
      <c r="C5" s="2" t="s">
        <v>2</v>
      </c>
      <c r="D5" s="2" t="s">
        <v>0</v>
      </c>
      <c r="E5" s="2" t="s">
        <v>64</v>
      </c>
      <c r="F5" s="2" t="s">
        <v>63</v>
      </c>
    </row>
    <row r="6" spans="1:6" x14ac:dyDescent="0.25">
      <c r="C6" s="2"/>
      <c r="D6" s="2"/>
    </row>
    <row r="7" spans="1:6" x14ac:dyDescent="0.25">
      <c r="A7" s="2" t="s">
        <v>5</v>
      </c>
    </row>
    <row r="8" spans="1:6" x14ac:dyDescent="0.25">
      <c r="A8" t="s">
        <v>4</v>
      </c>
      <c r="B8">
        <v>24</v>
      </c>
      <c r="C8">
        <v>63.3</v>
      </c>
      <c r="D8">
        <v>103.3</v>
      </c>
      <c r="E8">
        <v>63.3</v>
      </c>
      <c r="F8">
        <v>103.3</v>
      </c>
    </row>
    <row r="9" spans="1:6" x14ac:dyDescent="0.25">
      <c r="A9" t="s">
        <v>3</v>
      </c>
      <c r="C9">
        <v>2.8</v>
      </c>
      <c r="D9">
        <v>3.6</v>
      </c>
      <c r="E9">
        <v>2.8</v>
      </c>
      <c r="F9">
        <v>3.6</v>
      </c>
    </row>
    <row r="10" spans="1:6" x14ac:dyDescent="0.25">
      <c r="A10" t="s">
        <v>6</v>
      </c>
      <c r="C10">
        <v>580</v>
      </c>
      <c r="D10">
        <v>830</v>
      </c>
      <c r="E10">
        <v>580</v>
      </c>
      <c r="F10">
        <v>830</v>
      </c>
    </row>
    <row r="11" spans="1:6" x14ac:dyDescent="0.25">
      <c r="C11" s="2"/>
      <c r="D11" s="2"/>
    </row>
    <row r="12" spans="1:6" x14ac:dyDescent="0.25">
      <c r="A12" s="2" t="s">
        <v>11</v>
      </c>
    </row>
    <row r="13" spans="1:6" ht="45" x14ac:dyDescent="0.25">
      <c r="A13" s="5" t="s">
        <v>37</v>
      </c>
      <c r="B13" s="41">
        <v>5000</v>
      </c>
      <c r="C13" s="41">
        <v>12000</v>
      </c>
      <c r="D13" s="41">
        <v>24000</v>
      </c>
      <c r="E13" s="2">
        <v>45000</v>
      </c>
      <c r="F13" s="2">
        <v>75000</v>
      </c>
    </row>
    <row r="14" spans="1:6" x14ac:dyDescent="0.25">
      <c r="A14" t="s">
        <v>1</v>
      </c>
      <c r="B14" s="41">
        <v>4300</v>
      </c>
      <c r="C14" s="41">
        <v>10000</v>
      </c>
      <c r="D14" s="41">
        <v>20000</v>
      </c>
      <c r="E14" s="2">
        <v>35000</v>
      </c>
      <c r="F14" s="2">
        <v>55000</v>
      </c>
    </row>
    <row r="16" spans="1:6" x14ac:dyDescent="0.25">
      <c r="A16" s="2" t="s">
        <v>10</v>
      </c>
    </row>
    <row r="17" spans="1:9" x14ac:dyDescent="0.25">
      <c r="A17" t="s">
        <v>7</v>
      </c>
      <c r="B17" s="12">
        <f t="shared" ref="B17:E18" si="0">B13/$B$33</f>
        <v>29.761904761904763</v>
      </c>
      <c r="C17" s="12">
        <f t="shared" si="0"/>
        <v>71.428571428571431</v>
      </c>
      <c r="D17" s="12">
        <f t="shared" si="0"/>
        <v>142.85714285714286</v>
      </c>
      <c r="E17" s="12">
        <f t="shared" si="0"/>
        <v>267.85714285714283</v>
      </c>
      <c r="F17" s="12">
        <f t="shared" ref="F17" si="1">F13/$B$33</f>
        <v>446.42857142857144</v>
      </c>
    </row>
    <row r="18" spans="1:9" x14ac:dyDescent="0.25">
      <c r="A18" t="s">
        <v>36</v>
      </c>
      <c r="B18" s="12">
        <f t="shared" si="0"/>
        <v>25.595238095238095</v>
      </c>
      <c r="C18" s="12">
        <f t="shared" si="0"/>
        <v>59.523809523809526</v>
      </c>
      <c r="D18" s="12">
        <f t="shared" si="0"/>
        <v>119.04761904761905</v>
      </c>
      <c r="E18" s="12">
        <f t="shared" si="0"/>
        <v>208.33333333333334</v>
      </c>
      <c r="F18" s="12">
        <f t="shared" ref="F18" si="2">F14/$B$33</f>
        <v>327.38095238095241</v>
      </c>
    </row>
    <row r="19" spans="1:9" x14ac:dyDescent="0.25">
      <c r="B19" s="1"/>
    </row>
    <row r="20" spans="1:9" x14ac:dyDescent="0.25">
      <c r="B20" s="1"/>
    </row>
    <row r="21" spans="1:9" x14ac:dyDescent="0.25">
      <c r="B21" s="15" t="s">
        <v>13</v>
      </c>
      <c r="C21" s="8"/>
      <c r="H21" t="s">
        <v>29</v>
      </c>
      <c r="I21" t="s">
        <v>45</v>
      </c>
    </row>
    <row r="22" spans="1:9" x14ac:dyDescent="0.25">
      <c r="A22" s="2" t="s">
        <v>8</v>
      </c>
      <c r="F22" s="2" t="s">
        <v>26</v>
      </c>
      <c r="H22" s="60" t="s">
        <v>30</v>
      </c>
      <c r="I22" s="60" t="s">
        <v>36</v>
      </c>
    </row>
    <row r="23" spans="1:9" ht="30" customHeight="1" x14ac:dyDescent="0.25">
      <c r="A23" t="s">
        <v>32</v>
      </c>
      <c r="B23" s="16">
        <v>0</v>
      </c>
      <c r="C23" s="54" t="s">
        <v>31</v>
      </c>
      <c r="D23" s="54"/>
      <c r="E23" s="1"/>
      <c r="F23" t="s">
        <v>28</v>
      </c>
      <c r="G23" s="5" t="s">
        <v>27</v>
      </c>
      <c r="H23" s="60"/>
      <c r="I23" s="60"/>
    </row>
    <row r="24" spans="1:9" x14ac:dyDescent="0.25">
      <c r="A24" t="s">
        <v>9</v>
      </c>
      <c r="B24" s="16">
        <v>0</v>
      </c>
      <c r="C24" s="54" t="s">
        <v>33</v>
      </c>
      <c r="D24" s="54"/>
      <c r="E24" s="1"/>
      <c r="F24">
        <v>40</v>
      </c>
      <c r="G24" s="20">
        <v>-0.25</v>
      </c>
      <c r="H24">
        <f>G$24*D13</f>
        <v>-6000</v>
      </c>
      <c r="I24">
        <f>G$24*C13</f>
        <v>-3000</v>
      </c>
    </row>
    <row r="25" spans="1:9" x14ac:dyDescent="0.25">
      <c r="A25" s="10" t="s">
        <v>21</v>
      </c>
      <c r="B25" s="11">
        <f>B23*-150+B24*-80</f>
        <v>0</v>
      </c>
      <c r="C25" s="4"/>
      <c r="D25" s="4"/>
      <c r="F25">
        <v>1</v>
      </c>
      <c r="G25" s="19">
        <f>G24/F24</f>
        <v>-6.2500000000000003E-3</v>
      </c>
      <c r="H25">
        <f>G25*24000</f>
        <v>-150</v>
      </c>
      <c r="I25">
        <f>G$24*C14</f>
        <v>-2500</v>
      </c>
    </row>
    <row r="28" spans="1:9" x14ac:dyDescent="0.25">
      <c r="A28" s="10" t="s">
        <v>14</v>
      </c>
      <c r="B28" s="40">
        <v>7140</v>
      </c>
      <c r="C28" s="4"/>
    </row>
    <row r="29" spans="1:9" x14ac:dyDescent="0.25">
      <c r="A29" t="s">
        <v>12</v>
      </c>
    </row>
    <row r="30" spans="1:9" x14ac:dyDescent="0.25">
      <c r="A30" t="s">
        <v>61</v>
      </c>
    </row>
    <row r="32" spans="1:9" ht="45" x14ac:dyDescent="0.25">
      <c r="A32" s="2" t="s">
        <v>17</v>
      </c>
      <c r="C32" s="25" t="s">
        <v>34</v>
      </c>
    </row>
    <row r="33" spans="1:6" x14ac:dyDescent="0.25">
      <c r="A33" t="s">
        <v>16</v>
      </c>
      <c r="B33" s="2">
        <v>168</v>
      </c>
      <c r="C33" s="24">
        <f>B33/$B$33</f>
        <v>1</v>
      </c>
    </row>
    <row r="35" spans="1:6" x14ac:dyDescent="0.25">
      <c r="A35" s="1" t="s">
        <v>18</v>
      </c>
      <c r="B35" s="16"/>
      <c r="C35" s="21"/>
    </row>
    <row r="36" spans="1:6" ht="30" x14ac:dyDescent="0.25">
      <c r="A36" s="9" t="s">
        <v>20</v>
      </c>
      <c r="B36" s="16"/>
      <c r="C36" s="21"/>
      <c r="D36" s="23" t="s">
        <v>15</v>
      </c>
    </row>
    <row r="37" spans="1:6" ht="30" x14ac:dyDescent="0.25">
      <c r="A37" s="9" t="s">
        <v>19</v>
      </c>
      <c r="B37" s="16"/>
      <c r="C37" s="21"/>
    </row>
    <row r="38" spans="1:6" x14ac:dyDescent="0.25">
      <c r="A38" s="10" t="s">
        <v>60</v>
      </c>
      <c r="B38" s="26">
        <v>110</v>
      </c>
      <c r="C38" s="22">
        <f>B38/$B$33</f>
        <v>0.65476190476190477</v>
      </c>
    </row>
    <row r="40" spans="1:6" x14ac:dyDescent="0.25">
      <c r="A40" s="2" t="s">
        <v>42</v>
      </c>
      <c r="B40" s="2" t="s">
        <v>62</v>
      </c>
      <c r="C40" s="2" t="s">
        <v>2</v>
      </c>
      <c r="D40" s="2" t="s">
        <v>0</v>
      </c>
      <c r="E40" s="2" t="s">
        <v>64</v>
      </c>
      <c r="F40" s="2" t="s">
        <v>63</v>
      </c>
    </row>
    <row r="41" spans="1:6" ht="26.25" x14ac:dyDescent="0.25">
      <c r="A41" s="14" t="s">
        <v>41</v>
      </c>
    </row>
    <row r="42" spans="1:6" x14ac:dyDescent="0.25">
      <c r="A42" t="s">
        <v>7</v>
      </c>
      <c r="B42" s="13">
        <f t="shared" ref="B42:D43" si="3">$B$38*B17+$B$25</f>
        <v>3273.8095238095239</v>
      </c>
      <c r="C42" s="13">
        <f t="shared" si="3"/>
        <v>7857.1428571428578</v>
      </c>
      <c r="D42" s="13">
        <f t="shared" si="3"/>
        <v>15714.285714285716</v>
      </c>
      <c r="E42" s="13">
        <f t="shared" ref="E42:F42" si="4">$B$38*E17+$B$25</f>
        <v>29464.28571428571</v>
      </c>
      <c r="F42" s="13">
        <f t="shared" si="4"/>
        <v>49107.142857142862</v>
      </c>
    </row>
    <row r="43" spans="1:6" x14ac:dyDescent="0.25">
      <c r="A43" t="s">
        <v>1</v>
      </c>
      <c r="B43" s="13">
        <f t="shared" si="3"/>
        <v>2815.4761904761904</v>
      </c>
      <c r="C43" s="13">
        <f t="shared" si="3"/>
        <v>6547.6190476190477</v>
      </c>
      <c r="D43" s="13">
        <f t="shared" si="3"/>
        <v>13095.238095238095</v>
      </c>
      <c r="E43" s="13">
        <f t="shared" ref="E43:F43" si="5">$B$38*E18+$B$25</f>
        <v>22916.666666666668</v>
      </c>
      <c r="F43" s="13">
        <f t="shared" si="5"/>
        <v>36011.904761904763</v>
      </c>
    </row>
    <row r="45" spans="1:6" x14ac:dyDescent="0.25">
      <c r="A45" s="2" t="s">
        <v>23</v>
      </c>
    </row>
    <row r="46" spans="1:6" x14ac:dyDescent="0.25">
      <c r="A46" t="s">
        <v>7</v>
      </c>
      <c r="C46" s="3">
        <f>C42-$B$28</f>
        <v>717.14285714285779</v>
      </c>
      <c r="D46" s="3">
        <f>D42-$B$28</f>
        <v>8574.2857142857156</v>
      </c>
      <c r="E46" s="3">
        <f t="shared" ref="E46:F46" si="6">E42-$B$28</f>
        <v>22324.28571428571</v>
      </c>
      <c r="F46" s="3">
        <f t="shared" si="6"/>
        <v>41967.142857142862</v>
      </c>
    </row>
    <row r="47" spans="1:6" x14ac:dyDescent="0.25">
      <c r="A47" t="s">
        <v>1</v>
      </c>
      <c r="C47" s="3">
        <f>C43-$B$28</f>
        <v>-592.38095238095229</v>
      </c>
      <c r="D47" s="3">
        <f>D43-$B$28</f>
        <v>5955.2380952380954</v>
      </c>
      <c r="E47" s="3">
        <f t="shared" ref="E47:F47" si="7">E43-$B$28</f>
        <v>15776.666666666668</v>
      </c>
      <c r="F47" s="3">
        <f t="shared" si="7"/>
        <v>28871.904761904763</v>
      </c>
    </row>
    <row r="49" spans="1:11" x14ac:dyDescent="0.25">
      <c r="A49" s="10" t="s">
        <v>24</v>
      </c>
      <c r="B49" s="10"/>
      <c r="C49" s="10"/>
      <c r="D49" s="10"/>
      <c r="E49" s="10"/>
      <c r="F49" s="10"/>
    </row>
    <row r="50" spans="1:11" x14ac:dyDescent="0.25">
      <c r="A50" s="17" t="s">
        <v>7</v>
      </c>
      <c r="B50" s="17"/>
      <c r="C50" s="18">
        <f>C46/$B$28</f>
        <v>0.10044017607042827</v>
      </c>
      <c r="D50" s="18">
        <f>D46/$B$28</f>
        <v>1.2008803521408564</v>
      </c>
      <c r="E50" s="18">
        <f t="shared" ref="E50:F50" si="8">E46/$B$28</f>
        <v>3.1266506602641049</v>
      </c>
      <c r="F50" s="18">
        <f t="shared" si="8"/>
        <v>5.877751100440177</v>
      </c>
    </row>
    <row r="51" spans="1:11" x14ac:dyDescent="0.25">
      <c r="A51" s="17" t="s">
        <v>36</v>
      </c>
      <c r="B51" s="17"/>
      <c r="C51" s="18">
        <f>C47/$B$28</f>
        <v>-8.2966519941309852E-2</v>
      </c>
      <c r="D51" s="18">
        <f>D47/$B$28</f>
        <v>0.83406696011738035</v>
      </c>
      <c r="E51" s="18">
        <f t="shared" ref="E51:F51" si="9">E47/$B$28</f>
        <v>2.2096171802054156</v>
      </c>
      <c r="F51" s="18">
        <f t="shared" si="9"/>
        <v>4.0436841403227959</v>
      </c>
    </row>
    <row r="55" spans="1:11" x14ac:dyDescent="0.25">
      <c r="A55" s="2" t="s">
        <v>22</v>
      </c>
    </row>
    <row r="56" spans="1:11" ht="63.75" customHeight="1" x14ac:dyDescent="0.25">
      <c r="A56" s="55" t="s">
        <v>35</v>
      </c>
      <c r="B56" s="55"/>
    </row>
    <row r="57" spans="1:11" x14ac:dyDescent="0.25">
      <c r="A57" s="37"/>
      <c r="B57" s="37"/>
    </row>
    <row r="58" spans="1:11" ht="51" customHeight="1" x14ac:dyDescent="0.2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</row>
    <row r="59" spans="1:11" ht="15.75" thickBot="1" x14ac:dyDescent="0.3">
      <c r="A59" s="2"/>
    </row>
    <row r="60" spans="1:11" x14ac:dyDescent="0.25">
      <c r="A60" s="56" t="str">
        <f>"Fußballplatz " &amp; TEXT($B$28,"0.000") &amp; " qm mit " &amp;C5 &amp;" mähen: Reserve für Ausfälle in %"</f>
        <v>Fußballplatz 7.140 qm mit TM-1000 mähen: Reserve für Ausfälle in %</v>
      </c>
      <c r="B60" s="57"/>
      <c r="C60" s="57"/>
      <c r="D60" s="57"/>
      <c r="E60" s="57"/>
      <c r="F60" s="57"/>
      <c r="G60" s="57"/>
      <c r="H60" s="57"/>
      <c r="I60" s="57"/>
      <c r="J60" s="57"/>
      <c r="K60" s="58"/>
    </row>
    <row r="61" spans="1:11" x14ac:dyDescent="0.25">
      <c r="A61" s="36" t="s">
        <v>60</v>
      </c>
      <c r="B61" s="28">
        <v>80</v>
      </c>
      <c r="C61" s="28">
        <v>90</v>
      </c>
      <c r="D61" s="28">
        <v>100</v>
      </c>
      <c r="E61" s="28">
        <v>110</v>
      </c>
      <c r="F61" s="28">
        <v>120</v>
      </c>
      <c r="G61" s="28">
        <v>130</v>
      </c>
      <c r="H61" s="28">
        <v>140</v>
      </c>
      <c r="I61" s="28">
        <v>150</v>
      </c>
      <c r="J61" s="28">
        <v>160</v>
      </c>
      <c r="K61" s="31">
        <v>168</v>
      </c>
    </row>
    <row r="62" spans="1:11" x14ac:dyDescent="0.25">
      <c r="A62" s="30" t="s">
        <v>7</v>
      </c>
      <c r="B62" s="29">
        <f t="shared" ref="B62:K62" si="10">((B$61*$C$17+$B$25)-$B$28)/$B$28</f>
        <v>-0.19967987194877945</v>
      </c>
      <c r="C62" s="29">
        <f t="shared" si="10"/>
        <v>-9.9639855942376968E-2</v>
      </c>
      <c r="D62" s="29">
        <f t="shared" si="10"/>
        <v>4.0016006402564665E-4</v>
      </c>
      <c r="E62" s="29">
        <f t="shared" si="10"/>
        <v>0.10044017607042827</v>
      </c>
      <c r="F62" s="29">
        <f t="shared" si="10"/>
        <v>0.20048019207683088</v>
      </c>
      <c r="G62" s="29">
        <f t="shared" si="10"/>
        <v>0.30052020808323338</v>
      </c>
      <c r="H62" s="29">
        <f t="shared" si="10"/>
        <v>0.40056022408963587</v>
      </c>
      <c r="I62" s="29">
        <f t="shared" si="10"/>
        <v>0.50060024009603832</v>
      </c>
      <c r="J62" s="29">
        <f t="shared" si="10"/>
        <v>0.60064025610244109</v>
      </c>
      <c r="K62" s="29">
        <f t="shared" si="10"/>
        <v>0.68067226890756305</v>
      </c>
    </row>
    <row r="63" spans="1:11" ht="15.75" thickBot="1" x14ac:dyDescent="0.3">
      <c r="A63" s="33" t="s">
        <v>44</v>
      </c>
      <c r="B63" s="34">
        <f t="shared" ref="B63:K63" si="11">((B$61*$C$18+$B$25)-$B$28)/$B$28</f>
        <v>-0.33306655995731621</v>
      </c>
      <c r="C63" s="34">
        <f t="shared" si="11"/>
        <v>-0.24969987995198084</v>
      </c>
      <c r="D63" s="34">
        <f t="shared" si="11"/>
        <v>-0.16633319994664533</v>
      </c>
      <c r="E63" s="34">
        <f t="shared" si="11"/>
        <v>-8.2966519941309852E-2</v>
      </c>
      <c r="F63" s="34">
        <f t="shared" si="11"/>
        <v>4.0016006402564665E-4</v>
      </c>
      <c r="G63" s="34">
        <f t="shared" si="11"/>
        <v>8.3766840069361137E-2</v>
      </c>
      <c r="H63" s="34">
        <f t="shared" si="11"/>
        <v>0.16713352007469662</v>
      </c>
      <c r="I63" s="34">
        <f t="shared" si="11"/>
        <v>0.2505002000800321</v>
      </c>
      <c r="J63" s="34">
        <f t="shared" si="11"/>
        <v>0.33386688008536763</v>
      </c>
      <c r="K63" s="34">
        <f t="shared" si="11"/>
        <v>0.40056022408963587</v>
      </c>
    </row>
    <row r="64" spans="1:11" x14ac:dyDescent="0.25">
      <c r="A64" s="27"/>
    </row>
    <row r="65" spans="1:11" ht="15.75" thickBot="1" x14ac:dyDescent="0.3"/>
    <row r="66" spans="1:11" x14ac:dyDescent="0.25">
      <c r="A66" s="56" t="str">
        <f>"Fußballplatz " &amp; TEXT($B$28,"0.000") &amp; " qm mit " &amp;D5 &amp;" mähen: Reserve für Ausfälle in %"</f>
        <v>Fußballplatz 7.140 qm mit TM-2000 mähen: Reserve für Ausfälle in %</v>
      </c>
      <c r="B66" s="57"/>
      <c r="C66" s="57"/>
      <c r="D66" s="57"/>
      <c r="E66" s="57"/>
      <c r="F66" s="57"/>
      <c r="G66" s="57"/>
      <c r="H66" s="57"/>
      <c r="I66" s="57"/>
      <c r="J66" s="57"/>
      <c r="K66" s="58"/>
    </row>
    <row r="67" spans="1:11" x14ac:dyDescent="0.25">
      <c r="A67" s="36" t="s">
        <v>60</v>
      </c>
      <c r="B67" s="28">
        <v>40</v>
      </c>
      <c r="C67" s="28">
        <v>50</v>
      </c>
      <c r="D67" s="28">
        <v>60</v>
      </c>
      <c r="E67" s="28">
        <v>70</v>
      </c>
      <c r="F67" s="28">
        <v>80</v>
      </c>
      <c r="G67" s="28">
        <v>90</v>
      </c>
      <c r="H67" s="28">
        <v>100</v>
      </c>
      <c r="I67" s="28">
        <v>110</v>
      </c>
      <c r="J67" s="28">
        <v>120</v>
      </c>
      <c r="K67" s="31">
        <v>168</v>
      </c>
    </row>
    <row r="68" spans="1:11" x14ac:dyDescent="0.25">
      <c r="A68" s="30" t="s">
        <v>7</v>
      </c>
      <c r="B68" s="29">
        <f t="shared" ref="B68:K68" si="12">((B$67*$D$17+$B$25)-$B$28)/$B$28</f>
        <v>-0.19967987194877945</v>
      </c>
      <c r="C68" s="29">
        <f t="shared" si="12"/>
        <v>4.0016006402564665E-4</v>
      </c>
      <c r="D68" s="29">
        <f t="shared" si="12"/>
        <v>0.20048019207683088</v>
      </c>
      <c r="E68" s="29">
        <f t="shared" si="12"/>
        <v>0.40056022408963587</v>
      </c>
      <c r="F68" s="29">
        <f t="shared" si="12"/>
        <v>0.60064025610244109</v>
      </c>
      <c r="G68" s="29">
        <f t="shared" si="12"/>
        <v>0.80072028811524609</v>
      </c>
      <c r="H68" s="29">
        <f t="shared" si="12"/>
        <v>1.0008003201280513</v>
      </c>
      <c r="I68" s="29">
        <f t="shared" si="12"/>
        <v>1.2008803521408564</v>
      </c>
      <c r="J68" s="29">
        <f t="shared" si="12"/>
        <v>1.4009603841536618</v>
      </c>
      <c r="K68" s="29">
        <f t="shared" si="12"/>
        <v>2.3613445378151261</v>
      </c>
    </row>
    <row r="69" spans="1:11" ht="15.75" thickBot="1" x14ac:dyDescent="0.3">
      <c r="A69" s="33" t="s">
        <v>44</v>
      </c>
      <c r="B69" s="34">
        <f t="shared" ref="B69:K69" si="13">((B$67*$D$18+$B$25)-$B$28)/$B$28</f>
        <v>-0.33306655995731621</v>
      </c>
      <c r="C69" s="34">
        <f t="shared" si="13"/>
        <v>-0.16633319994664533</v>
      </c>
      <c r="D69" s="34">
        <f t="shared" si="13"/>
        <v>4.0016006402564665E-4</v>
      </c>
      <c r="E69" s="34">
        <f t="shared" si="13"/>
        <v>0.16713352007469662</v>
      </c>
      <c r="F69" s="34">
        <f t="shared" si="13"/>
        <v>0.33386688008536763</v>
      </c>
      <c r="G69" s="34">
        <f t="shared" si="13"/>
        <v>0.50060024009603832</v>
      </c>
      <c r="H69" s="34">
        <f t="shared" si="13"/>
        <v>0.66733360010670928</v>
      </c>
      <c r="I69" s="34">
        <f t="shared" si="13"/>
        <v>0.83406696011738035</v>
      </c>
      <c r="J69" s="34">
        <f t="shared" si="13"/>
        <v>1.0008003201280513</v>
      </c>
      <c r="K69" s="34">
        <f t="shared" si="13"/>
        <v>1.8011204481792717</v>
      </c>
    </row>
    <row r="71" spans="1:11" ht="15.75" thickBot="1" x14ac:dyDescent="0.3"/>
    <row r="72" spans="1:11" x14ac:dyDescent="0.25">
      <c r="A72" s="56" t="str">
        <f>"Fußballplatz " &amp; TEXT($B$28,"0.000") &amp; " qm mit " &amp;E5 &amp;" mähen: Reserve für Ausfälle in %"</f>
        <v>Fußballplatz 7.140 qm mit TM-1050 mähen: Reserve für Ausfälle in %</v>
      </c>
      <c r="B72" s="57"/>
      <c r="C72" s="57"/>
      <c r="D72" s="57"/>
      <c r="E72" s="57"/>
      <c r="F72" s="57"/>
      <c r="G72" s="57"/>
      <c r="H72" s="57"/>
      <c r="I72" s="57"/>
      <c r="J72" s="57"/>
      <c r="K72" s="58"/>
    </row>
    <row r="73" spans="1:11" x14ac:dyDescent="0.25">
      <c r="A73" s="36" t="s">
        <v>60</v>
      </c>
      <c r="B73" s="28">
        <v>30</v>
      </c>
      <c r="C73" s="28">
        <v>40</v>
      </c>
      <c r="D73" s="28">
        <v>50</v>
      </c>
      <c r="E73" s="28">
        <v>60</v>
      </c>
      <c r="F73" s="28">
        <v>120</v>
      </c>
      <c r="G73" s="28">
        <v>130</v>
      </c>
      <c r="H73" s="28">
        <v>140</v>
      </c>
      <c r="I73" s="28">
        <v>150</v>
      </c>
      <c r="J73" s="28">
        <v>160</v>
      </c>
      <c r="K73" s="31">
        <v>168</v>
      </c>
    </row>
    <row r="74" spans="1:11" x14ac:dyDescent="0.25">
      <c r="A74" s="30" t="s">
        <v>7</v>
      </c>
      <c r="B74" s="29">
        <f t="shared" ref="B74:K74" si="14">((B$73*$E$17+$B$25)-$B$28)/$B$28</f>
        <v>0.12545018007202877</v>
      </c>
      <c r="C74" s="29">
        <f t="shared" si="14"/>
        <v>0.50060024009603832</v>
      </c>
      <c r="D74" s="29">
        <f t="shared" si="14"/>
        <v>0.87575030012004784</v>
      </c>
      <c r="E74" s="29">
        <f t="shared" si="14"/>
        <v>1.2509003601440576</v>
      </c>
      <c r="F74" s="29">
        <f t="shared" si="14"/>
        <v>3.5018007202881152</v>
      </c>
      <c r="G74" s="29">
        <f t="shared" si="14"/>
        <v>3.8769507803121241</v>
      </c>
      <c r="H74" s="29">
        <f t="shared" si="14"/>
        <v>4.2521008403361344</v>
      </c>
      <c r="I74" s="29">
        <f t="shared" si="14"/>
        <v>4.6272509003601439</v>
      </c>
      <c r="J74" s="29">
        <f t="shared" si="14"/>
        <v>5.0024009603841533</v>
      </c>
      <c r="K74" s="32">
        <f t="shared" si="14"/>
        <v>5.3025210084033603</v>
      </c>
    </row>
    <row r="75" spans="1:11" ht="15.75" thickBot="1" x14ac:dyDescent="0.3">
      <c r="A75" s="33" t="s">
        <v>44</v>
      </c>
      <c r="B75" s="34">
        <f t="shared" ref="B75:K75" si="15">((B$73*$E$18+$B$25)-$B$28)/$B$28</f>
        <v>-0.12464985994397759</v>
      </c>
      <c r="C75" s="34">
        <f t="shared" si="15"/>
        <v>0.16713352007469662</v>
      </c>
      <c r="D75" s="34">
        <f t="shared" si="15"/>
        <v>0.45891690009337083</v>
      </c>
      <c r="E75" s="34">
        <f t="shared" si="15"/>
        <v>0.75070028011204482</v>
      </c>
      <c r="F75" s="34">
        <f t="shared" si="15"/>
        <v>2.5014005602240896</v>
      </c>
      <c r="G75" s="34">
        <f t="shared" si="15"/>
        <v>2.7931839402427641</v>
      </c>
      <c r="H75" s="34">
        <f t="shared" si="15"/>
        <v>3.0849673202614381</v>
      </c>
      <c r="I75" s="34">
        <f t="shared" si="15"/>
        <v>3.376750700280112</v>
      </c>
      <c r="J75" s="34">
        <f t="shared" si="15"/>
        <v>3.6685340802987865</v>
      </c>
      <c r="K75" s="35">
        <f t="shared" si="15"/>
        <v>3.9019607843137254</v>
      </c>
    </row>
    <row r="76" spans="1:11" x14ac:dyDescent="0.25">
      <c r="A76" s="27"/>
    </row>
    <row r="77" spans="1:11" ht="15.75" thickBot="1" x14ac:dyDescent="0.3"/>
    <row r="78" spans="1:11" x14ac:dyDescent="0.25">
      <c r="A78" s="56" t="str">
        <f>"Fußballplatz " &amp; TEXT($B$28,"0.000") &amp; " qm mit " &amp;F5 &amp;" mähen: Reserve für Ausfälle in %"</f>
        <v>Fußballplatz 7.140 qm mit TM-2050 mähen: Reserve für Ausfälle in %</v>
      </c>
      <c r="B78" s="57"/>
      <c r="C78" s="57"/>
      <c r="D78" s="57"/>
      <c r="E78" s="57"/>
      <c r="F78" s="57"/>
      <c r="G78" s="57"/>
      <c r="H78" s="57"/>
      <c r="I78" s="57"/>
      <c r="J78" s="57"/>
      <c r="K78" s="58"/>
    </row>
    <row r="79" spans="1:11" x14ac:dyDescent="0.25">
      <c r="A79" s="36" t="s">
        <v>60</v>
      </c>
      <c r="B79" s="28">
        <v>30</v>
      </c>
      <c r="C79" s="28">
        <v>40</v>
      </c>
      <c r="D79" s="28">
        <v>60</v>
      </c>
      <c r="E79" s="28">
        <v>70</v>
      </c>
      <c r="F79" s="28">
        <v>120</v>
      </c>
      <c r="G79" s="28">
        <v>130</v>
      </c>
      <c r="H79" s="28">
        <v>140</v>
      </c>
      <c r="I79" s="28">
        <v>150</v>
      </c>
      <c r="J79" s="28">
        <v>160</v>
      </c>
      <c r="K79" s="31">
        <v>168</v>
      </c>
    </row>
    <row r="80" spans="1:11" x14ac:dyDescent="0.25">
      <c r="A80" s="30" t="s">
        <v>7</v>
      </c>
      <c r="B80" s="29">
        <f t="shared" ref="B80:K80" si="16">((B$79*$F$17+$B$25)-$B$28)/$B$28</f>
        <v>0.87575030012004806</v>
      </c>
      <c r="C80" s="29">
        <f t="shared" si="16"/>
        <v>1.5010004001600643</v>
      </c>
      <c r="D80" s="29">
        <f t="shared" si="16"/>
        <v>2.7515006002400959</v>
      </c>
      <c r="E80" s="29">
        <f t="shared" si="16"/>
        <v>3.376750700280112</v>
      </c>
      <c r="F80" s="29">
        <f t="shared" si="16"/>
        <v>6.5030012004801918</v>
      </c>
      <c r="G80" s="29">
        <f t="shared" si="16"/>
        <v>7.1282513005202084</v>
      </c>
      <c r="H80" s="29">
        <f t="shared" si="16"/>
        <v>7.7535014005602241</v>
      </c>
      <c r="I80" s="29">
        <f t="shared" si="16"/>
        <v>8.3787515006002398</v>
      </c>
      <c r="J80" s="29">
        <f t="shared" si="16"/>
        <v>9.0040016006402563</v>
      </c>
      <c r="K80" s="32">
        <f t="shared" si="16"/>
        <v>9.5042016806722689</v>
      </c>
    </row>
    <row r="81" spans="1:11" ht="15.75" thickBot="1" x14ac:dyDescent="0.3">
      <c r="A81" s="33" t="s">
        <v>44</v>
      </c>
      <c r="B81" s="34">
        <f t="shared" ref="B81:K81" si="17">((B$79*$F$18+$B$25)-$B$28)/$B$28</f>
        <v>0.37555022008803535</v>
      </c>
      <c r="C81" s="34">
        <f t="shared" si="17"/>
        <v>0.83406696011738035</v>
      </c>
      <c r="D81" s="34">
        <f t="shared" si="17"/>
        <v>1.7511004401760708</v>
      </c>
      <c r="E81" s="34">
        <f t="shared" si="17"/>
        <v>2.2096171802054156</v>
      </c>
      <c r="F81" s="34">
        <f t="shared" si="17"/>
        <v>4.5022008803521416</v>
      </c>
      <c r="G81" s="34">
        <f t="shared" si="17"/>
        <v>4.9607176203814873</v>
      </c>
      <c r="H81" s="34">
        <f t="shared" si="17"/>
        <v>5.4192343604108313</v>
      </c>
      <c r="I81" s="34">
        <f t="shared" si="17"/>
        <v>5.877751100440177</v>
      </c>
      <c r="J81" s="34">
        <f t="shared" si="17"/>
        <v>6.336267840469521</v>
      </c>
      <c r="K81" s="35">
        <f t="shared" si="17"/>
        <v>6.7030812324929983</v>
      </c>
    </row>
    <row r="84" spans="1:11" ht="15.75" thickBot="1" x14ac:dyDescent="0.3">
      <c r="A84" s="2" t="s">
        <v>43</v>
      </c>
    </row>
    <row r="85" spans="1:11" x14ac:dyDescent="0.25">
      <c r="A85" s="56" t="str">
        <f>"Fußballplatz " &amp; TEXT($B$28,"0.000")&amp; " qm mit herkömmlichen Rasenroboter (5.000 qm Fl) mähen: Reserve für Ausfälle in %"</f>
        <v>Fußballplatz 7.140 qm mit herkömmlichen Rasenroboter (5.000 qm Fl) mähen: Reserve für Ausfälle in %</v>
      </c>
      <c r="B85" s="57"/>
      <c r="C85" s="57"/>
      <c r="D85" s="57"/>
      <c r="E85" s="57"/>
      <c r="F85" s="57"/>
      <c r="G85" s="57"/>
      <c r="H85" s="57"/>
      <c r="I85" s="57"/>
      <c r="J85" s="57"/>
      <c r="K85" s="58"/>
    </row>
    <row r="86" spans="1:11" x14ac:dyDescent="0.25">
      <c r="A86" s="36" t="s">
        <v>60</v>
      </c>
      <c r="B86" s="28">
        <v>80</v>
      </c>
      <c r="C86" s="28">
        <v>90</v>
      </c>
      <c r="D86" s="28">
        <v>100</v>
      </c>
      <c r="E86" s="28">
        <v>110</v>
      </c>
      <c r="F86" s="28">
        <v>120</v>
      </c>
      <c r="G86" s="28">
        <v>130</v>
      </c>
      <c r="H86" s="28">
        <v>140</v>
      </c>
      <c r="I86" s="28">
        <v>150</v>
      </c>
      <c r="J86" s="28">
        <v>160</v>
      </c>
      <c r="K86" s="31">
        <v>168</v>
      </c>
    </row>
    <row r="87" spans="1:11" x14ac:dyDescent="0.25">
      <c r="A87" s="61" t="s">
        <v>38</v>
      </c>
      <c r="B87" s="62"/>
      <c r="C87" s="62"/>
      <c r="D87" s="62"/>
      <c r="E87" s="62"/>
      <c r="F87" s="62"/>
      <c r="G87" s="62"/>
      <c r="H87" s="62"/>
      <c r="I87" s="62"/>
      <c r="J87" s="62"/>
      <c r="K87" s="63"/>
    </row>
    <row r="88" spans="1:11" x14ac:dyDescent="0.25">
      <c r="A88" s="38" t="s">
        <v>7</v>
      </c>
      <c r="B88" s="29">
        <f t="shared" ref="B88:K88" si="18">((B$86*$B$17+$B$25)-$B$28)/$B$28</f>
        <v>-0.66653327997865808</v>
      </c>
      <c r="C88" s="29">
        <f t="shared" si="18"/>
        <v>-0.62484993997599036</v>
      </c>
      <c r="D88" s="29">
        <f t="shared" si="18"/>
        <v>-0.58316659997332265</v>
      </c>
      <c r="E88" s="29">
        <f t="shared" si="18"/>
        <v>-0.54148325997065494</v>
      </c>
      <c r="F88" s="29">
        <f t="shared" si="18"/>
        <v>-0.49979991996798717</v>
      </c>
      <c r="G88" s="29">
        <f t="shared" si="18"/>
        <v>-0.4581165799653194</v>
      </c>
      <c r="H88" s="29">
        <f t="shared" si="18"/>
        <v>-0.41643323996265169</v>
      </c>
      <c r="I88" s="29">
        <f t="shared" si="18"/>
        <v>-0.37474989995998392</v>
      </c>
      <c r="J88" s="29">
        <f t="shared" si="18"/>
        <v>-0.33306655995731621</v>
      </c>
      <c r="K88" s="32">
        <f t="shared" si="18"/>
        <v>-0.29971988795518206</v>
      </c>
    </row>
    <row r="89" spans="1:11" x14ac:dyDescent="0.25">
      <c r="A89" s="38" t="s">
        <v>44</v>
      </c>
      <c r="B89" s="29">
        <f t="shared" ref="B89:K89" si="19">((B$86*$B$18+$B$25)-$B$28)/$B$28</f>
        <v>-0.713218620781646</v>
      </c>
      <c r="C89" s="29">
        <f t="shared" si="19"/>
        <v>-0.67737094837935174</v>
      </c>
      <c r="D89" s="29">
        <f t="shared" si="19"/>
        <v>-0.64152327597705749</v>
      </c>
      <c r="E89" s="29">
        <f t="shared" si="19"/>
        <v>-0.60567560357476324</v>
      </c>
      <c r="F89" s="29">
        <f t="shared" si="19"/>
        <v>-0.56982793117246899</v>
      </c>
      <c r="G89" s="29">
        <f t="shared" si="19"/>
        <v>-0.53398025877017474</v>
      </c>
      <c r="H89" s="29">
        <f t="shared" si="19"/>
        <v>-0.49813258636788044</v>
      </c>
      <c r="I89" s="29">
        <f t="shared" si="19"/>
        <v>-0.46228491396558624</v>
      </c>
      <c r="J89" s="29">
        <f t="shared" si="19"/>
        <v>-0.42643724156329194</v>
      </c>
      <c r="K89" s="29">
        <f t="shared" si="19"/>
        <v>-0.39775910364145656</v>
      </c>
    </row>
    <row r="90" spans="1:11" x14ac:dyDescent="0.25">
      <c r="A90" s="61" t="s">
        <v>39</v>
      </c>
      <c r="B90" s="62"/>
      <c r="C90" s="62"/>
      <c r="D90" s="62"/>
      <c r="E90" s="62"/>
      <c r="F90" s="62"/>
      <c r="G90" s="62"/>
      <c r="H90" s="62"/>
      <c r="I90" s="62"/>
      <c r="J90" s="62"/>
      <c r="K90" s="63"/>
    </row>
    <row r="91" spans="1:11" x14ac:dyDescent="0.25">
      <c r="A91" s="38" t="s">
        <v>7</v>
      </c>
      <c r="B91" s="29">
        <f t="shared" ref="B91:K91" si="20">((B$86*$B$17+$B$25)-($B$28/2))/($B$28/2)</f>
        <v>-0.33306655995731621</v>
      </c>
      <c r="C91" s="29">
        <f t="shared" si="20"/>
        <v>-0.24969987995198084</v>
      </c>
      <c r="D91" s="29">
        <f t="shared" si="20"/>
        <v>-0.16633319994664533</v>
      </c>
      <c r="E91" s="29">
        <f t="shared" si="20"/>
        <v>-8.2966519941309852E-2</v>
      </c>
      <c r="F91" s="29">
        <f t="shared" si="20"/>
        <v>4.0016006402564665E-4</v>
      </c>
      <c r="G91" s="29">
        <f t="shared" si="20"/>
        <v>8.3766840069361137E-2</v>
      </c>
      <c r="H91" s="29">
        <f t="shared" si="20"/>
        <v>0.16713352007469662</v>
      </c>
      <c r="I91" s="29">
        <f t="shared" si="20"/>
        <v>0.2505002000800321</v>
      </c>
      <c r="J91" s="29">
        <f t="shared" si="20"/>
        <v>0.33386688008536763</v>
      </c>
      <c r="K91" s="32">
        <f t="shared" si="20"/>
        <v>0.40056022408963587</v>
      </c>
    </row>
    <row r="92" spans="1:11" x14ac:dyDescent="0.25">
      <c r="A92" s="38" t="s">
        <v>44</v>
      </c>
      <c r="B92" s="29">
        <f t="shared" ref="B92:K92" si="21">((B$86*$B$18+$B$25)-($B$28/2))/($B$28/2)</f>
        <v>-0.42643724156329194</v>
      </c>
      <c r="C92" s="29">
        <f t="shared" si="21"/>
        <v>-0.35474189675870355</v>
      </c>
      <c r="D92" s="29">
        <f t="shared" si="21"/>
        <v>-0.28304655195411493</v>
      </c>
      <c r="E92" s="29">
        <f t="shared" si="21"/>
        <v>-0.21135120714952652</v>
      </c>
      <c r="F92" s="29">
        <f t="shared" si="21"/>
        <v>-0.13965586234493793</v>
      </c>
      <c r="G92" s="29">
        <f t="shared" si="21"/>
        <v>-6.7960517540349499E-2</v>
      </c>
      <c r="H92" s="29">
        <f t="shared" si="21"/>
        <v>3.7348272642390716E-3</v>
      </c>
      <c r="I92" s="29">
        <f t="shared" si="21"/>
        <v>7.5430172068827517E-2</v>
      </c>
      <c r="J92" s="29">
        <f t="shared" si="21"/>
        <v>0.14712551687341607</v>
      </c>
      <c r="K92" s="32">
        <f t="shared" si="21"/>
        <v>0.20448179271708683</v>
      </c>
    </row>
    <row r="93" spans="1:11" x14ac:dyDescent="0.25">
      <c r="A93" s="61" t="s">
        <v>40</v>
      </c>
      <c r="B93" s="62"/>
      <c r="C93" s="62"/>
      <c r="D93" s="62"/>
      <c r="E93" s="62"/>
      <c r="F93" s="62"/>
      <c r="G93" s="62"/>
      <c r="H93" s="62"/>
      <c r="I93" s="62"/>
      <c r="J93" s="62"/>
      <c r="K93" s="63"/>
    </row>
    <row r="94" spans="1:11" x14ac:dyDescent="0.25">
      <c r="A94" s="38" t="s">
        <v>7</v>
      </c>
      <c r="B94" s="29">
        <f t="shared" ref="B94:K94" si="22">((B$86*$B$17+$B$25)-($B$28/3))/($B$28/3)</f>
        <v>4.0016006402571034E-4</v>
      </c>
      <c r="C94" s="29">
        <f t="shared" si="22"/>
        <v>0.12545018007202877</v>
      </c>
      <c r="D94" s="29">
        <f t="shared" si="22"/>
        <v>0.25050020008003199</v>
      </c>
      <c r="E94" s="29">
        <f t="shared" si="22"/>
        <v>0.37555022008803524</v>
      </c>
      <c r="F94" s="29">
        <f t="shared" si="22"/>
        <v>0.50060024009603843</v>
      </c>
      <c r="G94" s="29">
        <f t="shared" si="22"/>
        <v>0.62565026010404168</v>
      </c>
      <c r="H94" s="29">
        <f t="shared" si="22"/>
        <v>0.75070028011204493</v>
      </c>
      <c r="I94" s="29">
        <f t="shared" si="22"/>
        <v>0.87575030012004818</v>
      </c>
      <c r="J94" s="29">
        <f t="shared" si="22"/>
        <v>1.0008003201280513</v>
      </c>
      <c r="K94" s="32">
        <f t="shared" si="22"/>
        <v>1.1008403361344539</v>
      </c>
    </row>
    <row r="95" spans="1:11" ht="15.75" thickBot="1" x14ac:dyDescent="0.3">
      <c r="A95" s="39" t="s">
        <v>44</v>
      </c>
      <c r="B95" s="34">
        <f t="shared" ref="B95:K95" si="23">((B$86*$B$18+$B$25)-($B$28/3))/($B$28/3)</f>
        <v>-0.13965586234493793</v>
      </c>
      <c r="C95" s="34">
        <f t="shared" si="23"/>
        <v>-3.2112845138055277E-2</v>
      </c>
      <c r="D95" s="34">
        <f t="shared" si="23"/>
        <v>7.5430172068827572E-2</v>
      </c>
      <c r="E95" s="34">
        <f t="shared" si="23"/>
        <v>0.18297318927571024</v>
      </c>
      <c r="F95" s="34">
        <f t="shared" si="23"/>
        <v>0.29051620648259308</v>
      </c>
      <c r="G95" s="34">
        <f t="shared" si="23"/>
        <v>0.39805922368947577</v>
      </c>
      <c r="H95" s="34">
        <f t="shared" si="23"/>
        <v>0.50560224089635863</v>
      </c>
      <c r="I95" s="34">
        <f t="shared" si="23"/>
        <v>0.61314525810324128</v>
      </c>
      <c r="J95" s="34">
        <f t="shared" si="23"/>
        <v>0.72068827531012414</v>
      </c>
      <c r="K95" s="35">
        <f t="shared" si="23"/>
        <v>0.80672268907563027</v>
      </c>
    </row>
    <row r="98" spans="1:11" ht="15.75" thickBot="1" x14ac:dyDescent="0.3">
      <c r="A98" s="2" t="s">
        <v>57</v>
      </c>
    </row>
    <row r="99" spans="1:11" x14ac:dyDescent="0.25">
      <c r="A99" s="51" t="str">
        <f>"Fußballplatz " &amp; TEXT($B$28,"0.000")&amp; " qm mit herkömmlichen Rasenroboter (5.000 qm Fl) mähen: Reserve für Ausfälle in %"</f>
        <v>Fußballplatz 7.140 qm mit herkömmlichen Rasenroboter (5.000 qm Fl) mähen: Reserve für Ausfälle in %</v>
      </c>
      <c r="B99" s="52"/>
      <c r="C99" s="52"/>
      <c r="D99" s="52"/>
      <c r="E99" s="52"/>
      <c r="F99" s="52"/>
      <c r="G99" s="52"/>
      <c r="H99" s="52"/>
      <c r="I99" s="52"/>
      <c r="J99" s="52"/>
      <c r="K99" s="53"/>
    </row>
    <row r="100" spans="1:11" x14ac:dyDescent="0.25">
      <c r="A100" s="36" t="s">
        <v>60</v>
      </c>
      <c r="B100" s="28">
        <v>80</v>
      </c>
      <c r="C100" s="28">
        <v>90</v>
      </c>
      <c r="D100" s="28">
        <v>100</v>
      </c>
      <c r="E100" s="28">
        <v>110</v>
      </c>
      <c r="F100" s="28">
        <v>120</v>
      </c>
      <c r="G100" s="28">
        <v>130</v>
      </c>
      <c r="H100" s="28">
        <v>140</v>
      </c>
      <c r="I100" s="28">
        <v>150</v>
      </c>
      <c r="J100" s="28">
        <v>160</v>
      </c>
      <c r="K100" s="31">
        <v>168</v>
      </c>
    </row>
    <row r="101" spans="1:11" x14ac:dyDescent="0.25">
      <c r="A101" s="42" t="s">
        <v>38</v>
      </c>
      <c r="B101" s="43"/>
      <c r="C101" s="43"/>
      <c r="D101" s="43"/>
      <c r="E101" s="43"/>
      <c r="F101" s="43"/>
      <c r="G101" s="43"/>
      <c r="H101" s="43"/>
      <c r="I101" s="43"/>
      <c r="J101" s="43"/>
      <c r="K101" s="44"/>
    </row>
    <row r="102" spans="1:11" x14ac:dyDescent="0.25">
      <c r="A102" s="38" t="s">
        <v>7</v>
      </c>
      <c r="B102" s="29">
        <f t="shared" ref="B102:K102" si="24">((B$86*$B$17+$B$25)-$B$28)/$B$28</f>
        <v>-0.66653327997865808</v>
      </c>
      <c r="C102" s="29">
        <f t="shared" si="24"/>
        <v>-0.62484993997599036</v>
      </c>
      <c r="D102" s="29">
        <f t="shared" si="24"/>
        <v>-0.58316659997332265</v>
      </c>
      <c r="E102" s="29">
        <f t="shared" si="24"/>
        <v>-0.54148325997065494</v>
      </c>
      <c r="F102" s="29">
        <f t="shared" si="24"/>
        <v>-0.49979991996798717</v>
      </c>
      <c r="G102" s="29">
        <f t="shared" si="24"/>
        <v>-0.4581165799653194</v>
      </c>
      <c r="H102" s="29">
        <f t="shared" si="24"/>
        <v>-0.41643323996265169</v>
      </c>
      <c r="I102" s="29">
        <f t="shared" si="24"/>
        <v>-0.37474989995998392</v>
      </c>
      <c r="J102" s="29">
        <f t="shared" si="24"/>
        <v>-0.33306655995731621</v>
      </c>
      <c r="K102" s="32">
        <f t="shared" si="24"/>
        <v>-0.29971988795518206</v>
      </c>
    </row>
    <row r="103" spans="1:11" x14ac:dyDescent="0.25">
      <c r="A103" s="38" t="s">
        <v>44</v>
      </c>
      <c r="B103" s="29">
        <f t="shared" ref="B103:K103" si="25">((B$86*$B$18+$B$25)-$B$28)/$B$28</f>
        <v>-0.713218620781646</v>
      </c>
      <c r="C103" s="29">
        <f t="shared" si="25"/>
        <v>-0.67737094837935174</v>
      </c>
      <c r="D103" s="29">
        <f t="shared" si="25"/>
        <v>-0.64152327597705749</v>
      </c>
      <c r="E103" s="29">
        <f t="shared" si="25"/>
        <v>-0.60567560357476324</v>
      </c>
      <c r="F103" s="29">
        <f t="shared" si="25"/>
        <v>-0.56982793117246899</v>
      </c>
      <c r="G103" s="29">
        <f t="shared" si="25"/>
        <v>-0.53398025877017474</v>
      </c>
      <c r="H103" s="29">
        <f t="shared" si="25"/>
        <v>-0.49813258636788044</v>
      </c>
      <c r="I103" s="29">
        <f t="shared" si="25"/>
        <v>-0.46228491396558624</v>
      </c>
      <c r="J103" s="29">
        <f t="shared" si="25"/>
        <v>-0.42643724156329194</v>
      </c>
      <c r="K103" s="32">
        <f t="shared" si="25"/>
        <v>-0.39775910364145656</v>
      </c>
    </row>
    <row r="104" spans="1:11" x14ac:dyDescent="0.25">
      <c r="A104" s="42" t="s">
        <v>39</v>
      </c>
      <c r="B104" s="46"/>
      <c r="C104" s="47" t="s">
        <v>56</v>
      </c>
      <c r="D104" s="48">
        <v>0.3</v>
      </c>
      <c r="E104" s="43"/>
      <c r="F104" s="45" t="s">
        <v>46</v>
      </c>
      <c r="G104" s="43"/>
      <c r="H104" s="43"/>
      <c r="I104" s="43"/>
      <c r="J104" s="43"/>
      <c r="K104" s="44"/>
    </row>
    <row r="105" spans="1:11" x14ac:dyDescent="0.25">
      <c r="A105" s="38" t="s">
        <v>7</v>
      </c>
      <c r="B105" s="29">
        <f t="shared" ref="B105:K105" si="26">((B$86*$B$17+$B$25)-($B$28/(2-$D$104)))/($B$28/(2--$D$104))</f>
        <v>-0.5859677204215018</v>
      </c>
      <c r="C105" s="29">
        <f t="shared" si="26"/>
        <v>-0.49009603841536614</v>
      </c>
      <c r="D105" s="29">
        <f t="shared" si="26"/>
        <v>-0.39422435640923031</v>
      </c>
      <c r="E105" s="29">
        <f t="shared" si="26"/>
        <v>-0.29835267440309454</v>
      </c>
      <c r="F105" s="29">
        <f t="shared" si="26"/>
        <v>-0.20248099239695871</v>
      </c>
      <c r="G105" s="29">
        <f t="shared" si="26"/>
        <v>-0.10660931039082291</v>
      </c>
      <c r="H105" s="29">
        <f t="shared" si="26"/>
        <v>-1.0737628384687109E-2</v>
      </c>
      <c r="I105" s="29">
        <f t="shared" si="26"/>
        <v>8.5134053621448699E-2</v>
      </c>
      <c r="J105" s="29">
        <f t="shared" si="26"/>
        <v>0.18100573562758449</v>
      </c>
      <c r="K105" s="32">
        <f t="shared" si="26"/>
        <v>0.25770308123249297</v>
      </c>
    </row>
    <row r="106" spans="1:11" x14ac:dyDescent="0.25">
      <c r="A106" s="38" t="s">
        <v>44</v>
      </c>
      <c r="B106" s="29">
        <f t="shared" ref="B106:K106" si="27">((B$86*$B$18+$B$25)-($B$28/(2-$D$104)))/($B$28/(2-0.15))</f>
        <v>-0.55768974256369219</v>
      </c>
      <c r="C106" s="29">
        <f t="shared" si="27"/>
        <v>-0.49137154861944787</v>
      </c>
      <c r="D106" s="29">
        <f t="shared" si="27"/>
        <v>-0.42505335467520344</v>
      </c>
      <c r="E106" s="29">
        <f t="shared" si="27"/>
        <v>-0.35873516073095912</v>
      </c>
      <c r="F106" s="29">
        <f t="shared" si="27"/>
        <v>-0.29241696678671469</v>
      </c>
      <c r="G106" s="29">
        <f t="shared" si="27"/>
        <v>-0.22609877284247037</v>
      </c>
      <c r="H106" s="29">
        <f t="shared" si="27"/>
        <v>-0.15978057889822594</v>
      </c>
      <c r="I106" s="29">
        <f t="shared" si="27"/>
        <v>-9.3462384953981612E-2</v>
      </c>
      <c r="J106" s="29">
        <f t="shared" si="27"/>
        <v>-2.7144191009737185E-2</v>
      </c>
      <c r="K106" s="32">
        <f t="shared" si="27"/>
        <v>2.5910364145658265E-2</v>
      </c>
    </row>
    <row r="107" spans="1:11" x14ac:dyDescent="0.25">
      <c r="A107" s="42" t="s">
        <v>40</v>
      </c>
      <c r="B107" s="46"/>
      <c r="C107" s="47" t="s">
        <v>56</v>
      </c>
      <c r="D107" s="48">
        <v>0.6</v>
      </c>
      <c r="E107" s="43"/>
      <c r="F107" s="45" t="s">
        <v>47</v>
      </c>
      <c r="G107" s="43"/>
      <c r="H107" s="43"/>
      <c r="I107" s="43"/>
      <c r="J107" s="43"/>
      <c r="K107" s="44"/>
    </row>
    <row r="108" spans="1:11" x14ac:dyDescent="0.25">
      <c r="A108" s="38" t="s">
        <v>7</v>
      </c>
      <c r="B108" s="29">
        <f t="shared" ref="B108:K108" si="28">((B$86*$B$17+$B$25)-($B$28/(3-$D$107)))/($B$28/(3-$D$107))</f>
        <v>-0.19967987194877942</v>
      </c>
      <c r="C108" s="29">
        <f t="shared" si="28"/>
        <v>-9.9639855942376995E-2</v>
      </c>
      <c r="D108" s="29">
        <f t="shared" si="28"/>
        <v>4.0016006402559569E-4</v>
      </c>
      <c r="E108" s="29">
        <f t="shared" si="28"/>
        <v>0.10044017607042818</v>
      </c>
      <c r="F108" s="29">
        <f t="shared" si="28"/>
        <v>0.20048019207683077</v>
      </c>
      <c r="G108" s="29">
        <f t="shared" si="28"/>
        <v>0.30052020808323338</v>
      </c>
      <c r="H108" s="29">
        <f t="shared" si="28"/>
        <v>0.40056022408963593</v>
      </c>
      <c r="I108" s="29">
        <f t="shared" si="28"/>
        <v>0.50060024009603854</v>
      </c>
      <c r="J108" s="29">
        <f t="shared" si="28"/>
        <v>0.60064025610244109</v>
      </c>
      <c r="K108" s="32">
        <f t="shared" si="28"/>
        <v>0.68067226890756305</v>
      </c>
    </row>
    <row r="109" spans="1:11" ht="15.75" thickBot="1" x14ac:dyDescent="0.3">
      <c r="A109" s="39" t="s">
        <v>44</v>
      </c>
      <c r="B109" s="34">
        <f t="shared" ref="B109:K109" si="29">((B$86*$B$18+$B$25)-($B$28/(3-$D$107)))/($B$28/(3-$D$107))</f>
        <v>-0.31172468987595037</v>
      </c>
      <c r="C109" s="34">
        <f t="shared" si="29"/>
        <v>-0.22569027611044423</v>
      </c>
      <c r="D109" s="34">
        <f t="shared" si="29"/>
        <v>-0.13965586234493793</v>
      </c>
      <c r="E109" s="34">
        <f t="shared" si="29"/>
        <v>-5.362144857943181E-2</v>
      </c>
      <c r="F109" s="34">
        <f t="shared" si="29"/>
        <v>3.241296518607447E-2</v>
      </c>
      <c r="G109" s="34">
        <f t="shared" si="29"/>
        <v>0.1184473789515806</v>
      </c>
      <c r="H109" s="34">
        <f t="shared" si="29"/>
        <v>0.20448179271708689</v>
      </c>
      <c r="I109" s="34">
        <f t="shared" si="29"/>
        <v>0.29051620648259302</v>
      </c>
      <c r="J109" s="34">
        <f t="shared" si="29"/>
        <v>0.37655062024809932</v>
      </c>
      <c r="K109" s="35">
        <f t="shared" si="29"/>
        <v>0.44537815126050423</v>
      </c>
    </row>
    <row r="111" spans="1:11" x14ac:dyDescent="0.25">
      <c r="A111" s="49" t="s">
        <v>55</v>
      </c>
    </row>
    <row r="112" spans="1:11" x14ac:dyDescent="0.25">
      <c r="A112" s="2" t="s">
        <v>52</v>
      </c>
      <c r="B112" s="2"/>
      <c r="C112" s="2" t="s">
        <v>48</v>
      </c>
      <c r="D112" s="2"/>
      <c r="E112" s="2" t="s">
        <v>49</v>
      </c>
    </row>
    <row r="113" spans="1:5" x14ac:dyDescent="0.25">
      <c r="A113">
        <v>3</v>
      </c>
      <c r="B113" s="4" t="s">
        <v>50</v>
      </c>
      <c r="C113">
        <v>5000</v>
      </c>
      <c r="D113" s="4" t="s">
        <v>51</v>
      </c>
      <c r="E113">
        <v>15000</v>
      </c>
    </row>
    <row r="114" spans="1:5" x14ac:dyDescent="0.25">
      <c r="A114" t="s">
        <v>59</v>
      </c>
    </row>
    <row r="115" spans="1:5" x14ac:dyDescent="0.25">
      <c r="A115" t="s">
        <v>58</v>
      </c>
    </row>
    <row r="116" spans="1:5" x14ac:dyDescent="0.25">
      <c r="A116" t="s">
        <v>53</v>
      </c>
    </row>
    <row r="117" spans="1:5" x14ac:dyDescent="0.25">
      <c r="A117" t="s">
        <v>54</v>
      </c>
      <c r="B117" s="4"/>
      <c r="D117" s="4"/>
    </row>
  </sheetData>
  <mergeCells count="15">
    <mergeCell ref="A99:K99"/>
    <mergeCell ref="C23:D23"/>
    <mergeCell ref="C24:D24"/>
    <mergeCell ref="A56:B56"/>
    <mergeCell ref="A72:K72"/>
    <mergeCell ref="A58:K58"/>
    <mergeCell ref="H22:H23"/>
    <mergeCell ref="I22:I23"/>
    <mergeCell ref="A85:K85"/>
    <mergeCell ref="A93:K93"/>
    <mergeCell ref="A90:K90"/>
    <mergeCell ref="A87:K87"/>
    <mergeCell ref="A78:K78"/>
    <mergeCell ref="A60:K60"/>
    <mergeCell ref="A66:K66"/>
  </mergeCells>
  <conditionalFormatting sqref="B80:K81 B74:K75">
    <cfRule type="cellIs" dxfId="47" priority="25" operator="greaterThan">
      <formula>0.18</formula>
    </cfRule>
    <cfRule type="cellIs" dxfId="46" priority="26" operator="between">
      <formula>0.05</formula>
      <formula>0.18</formula>
    </cfRule>
    <cfRule type="cellIs" dxfId="45" priority="27" operator="lessThan">
      <formula>0.05</formula>
    </cfRule>
  </conditionalFormatting>
  <conditionalFormatting sqref="B88:K89">
    <cfRule type="cellIs" dxfId="44" priority="19" operator="greaterThan">
      <formula>0.18</formula>
    </cfRule>
    <cfRule type="cellIs" dxfId="43" priority="20" operator="between">
      <formula>0.05</formula>
      <formula>0.18</formula>
    </cfRule>
    <cfRule type="cellIs" dxfId="42" priority="21" operator="lessThan">
      <formula>0.05</formula>
    </cfRule>
  </conditionalFormatting>
  <conditionalFormatting sqref="B91:K92">
    <cfRule type="cellIs" dxfId="41" priority="16" operator="greaterThan">
      <formula>0.18</formula>
    </cfRule>
    <cfRule type="cellIs" dxfId="40" priority="17" operator="between">
      <formula>0.05</formula>
      <formula>0.18</formula>
    </cfRule>
    <cfRule type="cellIs" dxfId="39" priority="18" operator="lessThan">
      <formula>0.05</formula>
    </cfRule>
  </conditionalFormatting>
  <conditionalFormatting sqref="B94:K95">
    <cfRule type="cellIs" dxfId="38" priority="13" operator="greaterThan">
      <formula>0.18</formula>
    </cfRule>
    <cfRule type="cellIs" dxfId="37" priority="14" operator="between">
      <formula>0.05</formula>
      <formula>0.18</formula>
    </cfRule>
    <cfRule type="cellIs" dxfId="36" priority="15" operator="lessThan">
      <formula>0.05</formula>
    </cfRule>
  </conditionalFormatting>
  <conditionalFormatting sqref="B102:K103">
    <cfRule type="cellIs" dxfId="35" priority="10" operator="greaterThan">
      <formula>0.18</formula>
    </cfRule>
    <cfRule type="cellIs" dxfId="34" priority="11" operator="between">
      <formula>0.05</formula>
      <formula>0.18</formula>
    </cfRule>
    <cfRule type="cellIs" dxfId="33" priority="12" operator="lessThan">
      <formula>0.05</formula>
    </cfRule>
  </conditionalFormatting>
  <conditionalFormatting sqref="B105:K106">
    <cfRule type="cellIs" dxfId="32" priority="7" operator="greaterThan">
      <formula>0.18</formula>
    </cfRule>
    <cfRule type="cellIs" dxfId="31" priority="8" operator="between">
      <formula>0.05</formula>
      <formula>0.18</formula>
    </cfRule>
    <cfRule type="cellIs" dxfId="30" priority="9" operator="lessThan">
      <formula>0.05</formula>
    </cfRule>
  </conditionalFormatting>
  <conditionalFormatting sqref="B108:K109">
    <cfRule type="cellIs" dxfId="29" priority="4" operator="greaterThan">
      <formula>0.18</formula>
    </cfRule>
    <cfRule type="cellIs" dxfId="28" priority="5" operator="between">
      <formula>0.05</formula>
      <formula>0.18</formula>
    </cfRule>
    <cfRule type="cellIs" dxfId="27" priority="6" operator="lessThan">
      <formula>0.05</formula>
    </cfRule>
  </conditionalFormatting>
  <conditionalFormatting sqref="B68:K69 B62:K63">
    <cfRule type="cellIs" dxfId="26" priority="1" operator="greaterThan">
      <formula>0.18</formula>
    </cfRule>
    <cfRule type="cellIs" dxfId="25" priority="2" operator="between">
      <formula>0.05</formula>
      <formula>0.18</formula>
    </cfRule>
    <cfRule type="cellIs" dxfId="24" priority="3" operator="lessThan">
      <formula>0.05</formula>
    </cfRule>
  </conditionalFormatting>
  <pageMargins left="0.7" right="0.7" top="0.78740157499999996" bottom="0.78740157499999996" header="0.3" footer="0.3"/>
  <pageSetup paperSize="9" scale="68" fitToHeight="0" orientation="landscape" r:id="rId1"/>
  <rowBreaks count="2" manualBreakCount="2">
    <brk id="31" max="10" man="1"/>
    <brk id="7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2BC26-AEDB-48AF-8330-5896ED8B7A16}">
  <sheetPr>
    <pageSetUpPr fitToPage="1"/>
  </sheetPr>
  <dimension ref="A2:K117"/>
  <sheetViews>
    <sheetView zoomScaleNormal="100" workbookViewId="0">
      <selection activeCell="C4" sqref="C4:F4"/>
    </sheetView>
  </sheetViews>
  <sheetFormatPr baseColWidth="10" defaultRowHeight="15" x14ac:dyDescent="0.25"/>
  <cols>
    <col min="1" max="1" width="49.5703125" customWidth="1"/>
    <col min="2" max="2" width="24.42578125" customWidth="1"/>
    <col min="3" max="3" width="15.5703125" customWidth="1"/>
    <col min="4" max="4" width="11.42578125" customWidth="1"/>
    <col min="6" max="6" width="13.7109375" customWidth="1"/>
    <col min="7" max="7" width="15.5703125" customWidth="1"/>
    <col min="9" max="9" width="16.85546875" customWidth="1"/>
  </cols>
  <sheetData>
    <row r="2" spans="1:6" ht="15.75" x14ac:dyDescent="0.25">
      <c r="A2" s="6" t="s">
        <v>25</v>
      </c>
    </row>
    <row r="3" spans="1:6" ht="18.75" x14ac:dyDescent="0.3">
      <c r="A3" s="7" t="s">
        <v>65</v>
      </c>
    </row>
    <row r="4" spans="1:6" x14ac:dyDescent="0.25">
      <c r="C4" s="2" t="s">
        <v>66</v>
      </c>
      <c r="D4" s="2" t="s">
        <v>67</v>
      </c>
      <c r="E4" s="2" t="s">
        <v>68</v>
      </c>
      <c r="F4" s="2" t="s">
        <v>69</v>
      </c>
    </row>
    <row r="5" spans="1:6" x14ac:dyDescent="0.25">
      <c r="B5" s="2" t="s">
        <v>62</v>
      </c>
      <c r="C5" s="2" t="s">
        <v>2</v>
      </c>
      <c r="D5" s="2" t="s">
        <v>0</v>
      </c>
      <c r="E5" s="2" t="s">
        <v>64</v>
      </c>
      <c r="F5" s="2" t="s">
        <v>63</v>
      </c>
    </row>
    <row r="6" spans="1:6" x14ac:dyDescent="0.25">
      <c r="C6" s="2"/>
      <c r="D6" s="2"/>
    </row>
    <row r="7" spans="1:6" x14ac:dyDescent="0.25">
      <c r="A7" s="2" t="s">
        <v>5</v>
      </c>
    </row>
    <row r="8" spans="1:6" x14ac:dyDescent="0.25">
      <c r="A8" t="s">
        <v>4</v>
      </c>
      <c r="B8">
        <v>24</v>
      </c>
      <c r="C8">
        <v>63.3</v>
      </c>
      <c r="D8">
        <v>103.3</v>
      </c>
      <c r="E8">
        <v>63.3</v>
      </c>
      <c r="F8">
        <v>103.3</v>
      </c>
    </row>
    <row r="9" spans="1:6" x14ac:dyDescent="0.25">
      <c r="A9" t="s">
        <v>3</v>
      </c>
      <c r="C9">
        <v>2.8</v>
      </c>
      <c r="D9">
        <v>3.6</v>
      </c>
      <c r="E9">
        <v>2.8</v>
      </c>
      <c r="F9">
        <v>3.6</v>
      </c>
    </row>
    <row r="10" spans="1:6" x14ac:dyDescent="0.25">
      <c r="A10" t="s">
        <v>6</v>
      </c>
      <c r="C10">
        <v>580</v>
      </c>
      <c r="D10">
        <v>830</v>
      </c>
      <c r="E10">
        <v>580</v>
      </c>
      <c r="F10">
        <v>830</v>
      </c>
    </row>
    <row r="11" spans="1:6" x14ac:dyDescent="0.25">
      <c r="C11" s="2"/>
      <c r="D11" s="2"/>
    </row>
    <row r="12" spans="1:6" x14ac:dyDescent="0.25">
      <c r="A12" s="2" t="s">
        <v>11</v>
      </c>
    </row>
    <row r="13" spans="1:6" ht="45" x14ac:dyDescent="0.25">
      <c r="A13" s="5" t="s">
        <v>37</v>
      </c>
      <c r="B13" s="41">
        <v>5000</v>
      </c>
      <c r="C13" s="41">
        <v>12000</v>
      </c>
      <c r="D13" s="41">
        <v>24000</v>
      </c>
      <c r="E13" s="2">
        <v>45000</v>
      </c>
      <c r="F13" s="2">
        <v>75000</v>
      </c>
    </row>
    <row r="14" spans="1:6" x14ac:dyDescent="0.25">
      <c r="A14" t="s">
        <v>1</v>
      </c>
      <c r="B14" s="41">
        <v>4300</v>
      </c>
      <c r="C14" s="41">
        <v>10000</v>
      </c>
      <c r="D14" s="41">
        <v>20000</v>
      </c>
      <c r="E14" s="2">
        <v>35000</v>
      </c>
      <c r="F14" s="2">
        <v>55000</v>
      </c>
    </row>
    <row r="16" spans="1:6" x14ac:dyDescent="0.25">
      <c r="A16" s="2" t="s">
        <v>10</v>
      </c>
    </row>
    <row r="17" spans="1:9" x14ac:dyDescent="0.25">
      <c r="A17" t="s">
        <v>7</v>
      </c>
      <c r="B17" s="12">
        <f t="shared" ref="B17:E18" si="0">B13/$B$33</f>
        <v>29.761904761904763</v>
      </c>
      <c r="C17" s="12">
        <f t="shared" si="0"/>
        <v>71.428571428571431</v>
      </c>
      <c r="D17" s="12">
        <f t="shared" si="0"/>
        <v>142.85714285714286</v>
      </c>
      <c r="E17" s="12">
        <f t="shared" si="0"/>
        <v>267.85714285714283</v>
      </c>
      <c r="F17" s="12">
        <f t="shared" ref="F17:F18" si="1">F13/$B$33</f>
        <v>446.42857142857144</v>
      </c>
    </row>
    <row r="18" spans="1:9" x14ac:dyDescent="0.25">
      <c r="A18" t="s">
        <v>36</v>
      </c>
      <c r="B18" s="12">
        <f t="shared" si="0"/>
        <v>25.595238095238095</v>
      </c>
      <c r="C18" s="12">
        <f t="shared" si="0"/>
        <v>59.523809523809526</v>
      </c>
      <c r="D18" s="12">
        <f t="shared" si="0"/>
        <v>119.04761904761905</v>
      </c>
      <c r="E18" s="12">
        <f t="shared" si="0"/>
        <v>208.33333333333334</v>
      </c>
      <c r="F18" s="12">
        <f t="shared" si="1"/>
        <v>327.38095238095241</v>
      </c>
    </row>
    <row r="19" spans="1:9" x14ac:dyDescent="0.25">
      <c r="B19" s="1"/>
    </row>
    <row r="20" spans="1:9" x14ac:dyDescent="0.25">
      <c r="B20" s="1"/>
    </row>
    <row r="21" spans="1:9" x14ac:dyDescent="0.25">
      <c r="B21" s="15" t="s">
        <v>13</v>
      </c>
      <c r="C21" s="8"/>
      <c r="H21" t="s">
        <v>29</v>
      </c>
      <c r="I21" t="s">
        <v>45</v>
      </c>
    </row>
    <row r="22" spans="1:9" x14ac:dyDescent="0.25">
      <c r="A22" s="2" t="s">
        <v>8</v>
      </c>
      <c r="F22" s="2" t="s">
        <v>26</v>
      </c>
      <c r="H22" s="60" t="s">
        <v>30</v>
      </c>
      <c r="I22" s="60" t="s">
        <v>36</v>
      </c>
    </row>
    <row r="23" spans="1:9" ht="30" customHeight="1" x14ac:dyDescent="0.25">
      <c r="A23" t="s">
        <v>32</v>
      </c>
      <c r="B23" s="16">
        <v>1</v>
      </c>
      <c r="C23" s="54" t="s">
        <v>31</v>
      </c>
      <c r="D23" s="54"/>
      <c r="E23" s="1"/>
      <c r="F23" t="s">
        <v>28</v>
      </c>
      <c r="G23" s="5" t="s">
        <v>27</v>
      </c>
      <c r="H23" s="60"/>
      <c r="I23" s="60"/>
    </row>
    <row r="24" spans="1:9" x14ac:dyDescent="0.25">
      <c r="A24" t="s">
        <v>9</v>
      </c>
      <c r="B24" s="16">
        <v>2</v>
      </c>
      <c r="C24" s="54" t="s">
        <v>33</v>
      </c>
      <c r="D24" s="54"/>
      <c r="E24" s="1"/>
      <c r="F24">
        <v>40</v>
      </c>
      <c r="G24" s="20">
        <v>-0.25</v>
      </c>
      <c r="H24">
        <f>G$24*D13</f>
        <v>-6000</v>
      </c>
      <c r="I24">
        <f>G$24*C13</f>
        <v>-3000</v>
      </c>
    </row>
    <row r="25" spans="1:9" x14ac:dyDescent="0.25">
      <c r="A25" s="10" t="s">
        <v>21</v>
      </c>
      <c r="B25" s="11">
        <f>B23*-150+B24*-80</f>
        <v>-310</v>
      </c>
      <c r="C25" s="4"/>
      <c r="D25" s="4"/>
      <c r="F25">
        <v>1</v>
      </c>
      <c r="G25" s="19">
        <f>G24/F24</f>
        <v>-6.2500000000000003E-3</v>
      </c>
      <c r="H25">
        <f>G25*24000</f>
        <v>-150</v>
      </c>
      <c r="I25">
        <f>G$24*C14</f>
        <v>-2500</v>
      </c>
    </row>
    <row r="28" spans="1:9" x14ac:dyDescent="0.25">
      <c r="A28" s="10" t="s">
        <v>14</v>
      </c>
      <c r="B28" s="40">
        <v>10000</v>
      </c>
      <c r="C28" s="4"/>
    </row>
    <row r="29" spans="1:9" x14ac:dyDescent="0.25">
      <c r="A29" t="s">
        <v>12</v>
      </c>
    </row>
    <row r="30" spans="1:9" x14ac:dyDescent="0.25">
      <c r="A30" t="s">
        <v>61</v>
      </c>
    </row>
    <row r="32" spans="1:9" ht="45" x14ac:dyDescent="0.25">
      <c r="A32" s="2" t="s">
        <v>17</v>
      </c>
      <c r="C32" s="25" t="s">
        <v>34</v>
      </c>
    </row>
    <row r="33" spans="1:6" x14ac:dyDescent="0.25">
      <c r="A33" t="s">
        <v>16</v>
      </c>
      <c r="B33" s="2">
        <v>168</v>
      </c>
      <c r="C33" s="24">
        <f>B33/$B$33</f>
        <v>1</v>
      </c>
    </row>
    <row r="35" spans="1:6" x14ac:dyDescent="0.25">
      <c r="A35" s="1" t="s">
        <v>18</v>
      </c>
      <c r="B35" s="16">
        <v>18</v>
      </c>
      <c r="C35" s="21"/>
    </row>
    <row r="36" spans="1:6" ht="30" x14ac:dyDescent="0.25">
      <c r="A36" s="9" t="s">
        <v>20</v>
      </c>
      <c r="B36" s="16">
        <v>3.5</v>
      </c>
      <c r="C36" s="21"/>
      <c r="D36" s="23" t="s">
        <v>15</v>
      </c>
    </row>
    <row r="37" spans="1:6" ht="30" x14ac:dyDescent="0.25">
      <c r="A37" s="9" t="s">
        <v>19</v>
      </c>
      <c r="B37" s="16">
        <v>2</v>
      </c>
      <c r="C37" s="21"/>
    </row>
    <row r="38" spans="1:6" x14ac:dyDescent="0.25">
      <c r="A38" s="10" t="s">
        <v>60</v>
      </c>
      <c r="B38" s="26">
        <f>B33-SUM(B35:B37)</f>
        <v>144.5</v>
      </c>
      <c r="C38" s="22">
        <f>B38/$B$33</f>
        <v>0.86011904761904767</v>
      </c>
    </row>
    <row r="40" spans="1:6" x14ac:dyDescent="0.25">
      <c r="A40" s="2" t="s">
        <v>42</v>
      </c>
      <c r="B40" s="2" t="s">
        <v>62</v>
      </c>
      <c r="C40" s="2" t="s">
        <v>2</v>
      </c>
      <c r="D40" s="2" t="s">
        <v>0</v>
      </c>
      <c r="E40" s="2" t="s">
        <v>64</v>
      </c>
      <c r="F40" s="2" t="s">
        <v>63</v>
      </c>
    </row>
    <row r="41" spans="1:6" ht="26.25" x14ac:dyDescent="0.25">
      <c r="A41" s="14" t="s">
        <v>41</v>
      </c>
    </row>
    <row r="42" spans="1:6" x14ac:dyDescent="0.25">
      <c r="A42" t="s">
        <v>7</v>
      </c>
      <c r="B42" s="13">
        <f t="shared" ref="B42:D43" si="2">$B$38*B17+$B$25</f>
        <v>3990.5952380952385</v>
      </c>
      <c r="C42" s="13">
        <f t="shared" si="2"/>
        <v>10011.428571428572</v>
      </c>
      <c r="D42" s="13">
        <f t="shared" si="2"/>
        <v>20332.857142857145</v>
      </c>
      <c r="E42" s="13">
        <f t="shared" ref="E42:F43" si="3">$B$38*E17+$B$25</f>
        <v>38395.357142857138</v>
      </c>
      <c r="F42" s="13">
        <f t="shared" si="3"/>
        <v>64198.928571428572</v>
      </c>
    </row>
    <row r="43" spans="1:6" x14ac:dyDescent="0.25">
      <c r="A43" t="s">
        <v>1</v>
      </c>
      <c r="B43" s="13">
        <f t="shared" si="2"/>
        <v>3388.5119047619046</v>
      </c>
      <c r="C43" s="13">
        <f t="shared" si="2"/>
        <v>8291.1904761904771</v>
      </c>
      <c r="D43" s="13">
        <f t="shared" si="2"/>
        <v>16892.380952380954</v>
      </c>
      <c r="E43" s="13">
        <f t="shared" si="3"/>
        <v>29794.166666666668</v>
      </c>
      <c r="F43" s="13">
        <f t="shared" si="3"/>
        <v>46996.547619047626</v>
      </c>
    </row>
    <row r="45" spans="1:6" x14ac:dyDescent="0.25">
      <c r="A45" s="2" t="s">
        <v>23</v>
      </c>
    </row>
    <row r="46" spans="1:6" x14ac:dyDescent="0.25">
      <c r="A46" t="s">
        <v>7</v>
      </c>
      <c r="C46" s="3">
        <f>C42-$B$28</f>
        <v>11.428571428572468</v>
      </c>
      <c r="D46" s="3">
        <f>D42-$B$28</f>
        <v>10332.857142857145</v>
      </c>
      <c r="E46" s="3">
        <f t="shared" ref="E46:F47" si="4">E42-$B$28</f>
        <v>28395.357142857138</v>
      </c>
      <c r="F46" s="3">
        <f t="shared" si="4"/>
        <v>54198.928571428572</v>
      </c>
    </row>
    <row r="47" spans="1:6" x14ac:dyDescent="0.25">
      <c r="A47" t="s">
        <v>1</v>
      </c>
      <c r="C47" s="3">
        <f>C43-$B$28</f>
        <v>-1708.8095238095229</v>
      </c>
      <c r="D47" s="3">
        <f>D43-$B$28</f>
        <v>6892.3809523809541</v>
      </c>
      <c r="E47" s="3">
        <f t="shared" si="4"/>
        <v>19794.166666666668</v>
      </c>
      <c r="F47" s="3">
        <f t="shared" si="4"/>
        <v>36996.547619047626</v>
      </c>
    </row>
    <row r="49" spans="1:11" x14ac:dyDescent="0.25">
      <c r="A49" s="10" t="s">
        <v>24</v>
      </c>
      <c r="B49" s="10"/>
      <c r="C49" s="10"/>
      <c r="D49" s="10"/>
      <c r="E49" s="10"/>
      <c r="F49" s="10"/>
    </row>
    <row r="50" spans="1:11" x14ac:dyDescent="0.25">
      <c r="A50" s="17" t="s">
        <v>7</v>
      </c>
      <c r="B50" s="17"/>
      <c r="C50" s="18">
        <f>C46/$B$28</f>
        <v>1.1428571428572468E-3</v>
      </c>
      <c r="D50" s="18">
        <f>D46/$B$28</f>
        <v>1.0332857142857146</v>
      </c>
      <c r="E50" s="18">
        <f t="shared" ref="E50:F51" si="5">E46/$B$28</f>
        <v>2.8395357142857138</v>
      </c>
      <c r="F50" s="18">
        <f t="shared" si="5"/>
        <v>5.4198928571428571</v>
      </c>
    </row>
    <row r="51" spans="1:11" x14ac:dyDescent="0.25">
      <c r="A51" s="17" t="s">
        <v>36</v>
      </c>
      <c r="B51" s="17"/>
      <c r="C51" s="18">
        <f>C47/$B$28</f>
        <v>-0.1708809523809523</v>
      </c>
      <c r="D51" s="18">
        <f>D47/$B$28</f>
        <v>0.68923809523809543</v>
      </c>
      <c r="E51" s="18">
        <f t="shared" si="5"/>
        <v>1.9794166666666668</v>
      </c>
      <c r="F51" s="18">
        <f t="shared" si="5"/>
        <v>3.6996547619047626</v>
      </c>
    </row>
    <row r="55" spans="1:11" x14ac:dyDescent="0.25">
      <c r="A55" s="2" t="s">
        <v>22</v>
      </c>
    </row>
    <row r="56" spans="1:11" ht="63.75" customHeight="1" x14ac:dyDescent="0.25">
      <c r="A56" s="55" t="s">
        <v>35</v>
      </c>
      <c r="B56" s="55"/>
    </row>
    <row r="57" spans="1:11" x14ac:dyDescent="0.25">
      <c r="A57" s="50"/>
      <c r="B57" s="50"/>
    </row>
    <row r="58" spans="1:11" ht="51" customHeight="1" x14ac:dyDescent="0.2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</row>
    <row r="59" spans="1:11" ht="15.75" thickBot="1" x14ac:dyDescent="0.3">
      <c r="A59" s="2"/>
    </row>
    <row r="60" spans="1:11" x14ac:dyDescent="0.25">
      <c r="A60" s="56" t="str">
        <f>"Grünfläche " &amp; TEXT($B$28,"0.000") &amp; " qm mit " &amp;C5 &amp;" mähen: Reserve für Ausfälle in %"</f>
        <v>Grünfläche 10.000 qm mit TM-1000 mähen: Reserve für Ausfälle in %</v>
      </c>
      <c r="B60" s="57"/>
      <c r="C60" s="57"/>
      <c r="D60" s="57"/>
      <c r="E60" s="57"/>
      <c r="F60" s="57"/>
      <c r="G60" s="57"/>
      <c r="H60" s="57"/>
      <c r="I60" s="57"/>
      <c r="J60" s="57"/>
      <c r="K60" s="58"/>
    </row>
    <row r="61" spans="1:11" x14ac:dyDescent="0.25">
      <c r="A61" s="36" t="s">
        <v>60</v>
      </c>
      <c r="B61" s="28">
        <v>80</v>
      </c>
      <c r="C61" s="28">
        <v>90</v>
      </c>
      <c r="D61" s="28">
        <v>100</v>
      </c>
      <c r="E61" s="28">
        <v>110</v>
      </c>
      <c r="F61" s="28">
        <v>120</v>
      </c>
      <c r="G61" s="28">
        <v>130</v>
      </c>
      <c r="H61" s="28">
        <v>140</v>
      </c>
      <c r="I61" s="28">
        <v>150</v>
      </c>
      <c r="J61" s="28">
        <v>160</v>
      </c>
      <c r="K61" s="31">
        <v>168</v>
      </c>
    </row>
    <row r="62" spans="1:11" x14ac:dyDescent="0.25">
      <c r="A62" s="30" t="s">
        <v>7</v>
      </c>
      <c r="B62" s="29">
        <f t="shared" ref="B62:K62" si="6">((B$61*$C$17+$B$25)-$B$28)/$B$28</f>
        <v>-0.45957142857142852</v>
      </c>
      <c r="C62" s="29">
        <f t="shared" si="6"/>
        <v>-0.38814285714285718</v>
      </c>
      <c r="D62" s="29">
        <f t="shared" si="6"/>
        <v>-0.31671428571428567</v>
      </c>
      <c r="E62" s="29">
        <f t="shared" si="6"/>
        <v>-0.24528571428571422</v>
      </c>
      <c r="F62" s="29">
        <f t="shared" si="6"/>
        <v>-0.17385714285714277</v>
      </c>
      <c r="G62" s="29">
        <f t="shared" si="6"/>
        <v>-0.10242857142857138</v>
      </c>
      <c r="H62" s="29">
        <f t="shared" si="6"/>
        <v>-3.1E-2</v>
      </c>
      <c r="I62" s="29">
        <f t="shared" si="6"/>
        <v>4.0428571428571376E-2</v>
      </c>
      <c r="J62" s="29">
        <f t="shared" si="6"/>
        <v>0.11185714285714293</v>
      </c>
      <c r="K62" s="29">
        <f t="shared" si="6"/>
        <v>0.16900000000000001</v>
      </c>
    </row>
    <row r="63" spans="1:11" ht="15.75" thickBot="1" x14ac:dyDescent="0.3">
      <c r="A63" s="33" t="s">
        <v>44</v>
      </c>
      <c r="B63" s="34">
        <f t="shared" ref="B63:K63" si="7">((B$61*$C$18+$B$25)-$B$28)/$B$28</f>
        <v>-0.55480952380952375</v>
      </c>
      <c r="C63" s="34">
        <f t="shared" si="7"/>
        <v>-0.49528571428571433</v>
      </c>
      <c r="D63" s="34">
        <f t="shared" si="7"/>
        <v>-0.43576190476190479</v>
      </c>
      <c r="E63" s="34">
        <f t="shared" si="7"/>
        <v>-0.3762380952380952</v>
      </c>
      <c r="F63" s="34">
        <f t="shared" si="7"/>
        <v>-0.31671428571428567</v>
      </c>
      <c r="G63" s="34">
        <f t="shared" si="7"/>
        <v>-0.25719047619047614</v>
      </c>
      <c r="H63" s="34">
        <f t="shared" si="7"/>
        <v>-0.1976666666666666</v>
      </c>
      <c r="I63" s="34">
        <f t="shared" si="7"/>
        <v>-0.13814285714285707</v>
      </c>
      <c r="J63" s="34">
        <f t="shared" si="7"/>
        <v>-7.8619047619047519E-2</v>
      </c>
      <c r="K63" s="34">
        <f t="shared" si="7"/>
        <v>-3.1E-2</v>
      </c>
    </row>
    <row r="64" spans="1:11" x14ac:dyDescent="0.25">
      <c r="A64" s="27"/>
    </row>
    <row r="65" spans="1:11" ht="15.75" thickBot="1" x14ac:dyDescent="0.3"/>
    <row r="66" spans="1:11" x14ac:dyDescent="0.25">
      <c r="A66" s="56" t="str">
        <f>"Grünfläche " &amp; TEXT($B$28,"0.000") &amp; " qm mit " &amp;D5 &amp;" mähen: Reserve für Ausfälle in %"</f>
        <v>Grünfläche 10.000 qm mit TM-2000 mähen: Reserve für Ausfälle in %</v>
      </c>
      <c r="B66" s="57"/>
      <c r="C66" s="57"/>
      <c r="D66" s="57"/>
      <c r="E66" s="57"/>
      <c r="F66" s="57"/>
      <c r="G66" s="57"/>
      <c r="H66" s="57"/>
      <c r="I66" s="57"/>
      <c r="J66" s="57"/>
      <c r="K66" s="58"/>
    </row>
    <row r="67" spans="1:11" x14ac:dyDescent="0.25">
      <c r="A67" s="36" t="s">
        <v>60</v>
      </c>
      <c r="B67" s="28">
        <v>40</v>
      </c>
      <c r="C67" s="28">
        <v>50</v>
      </c>
      <c r="D67" s="28">
        <v>60</v>
      </c>
      <c r="E67" s="28">
        <v>70</v>
      </c>
      <c r="F67" s="28">
        <v>80</v>
      </c>
      <c r="G67" s="28">
        <v>90</v>
      </c>
      <c r="H67" s="28">
        <v>100</v>
      </c>
      <c r="I67" s="28">
        <v>110</v>
      </c>
      <c r="J67" s="28">
        <v>120</v>
      </c>
      <c r="K67" s="31">
        <v>168</v>
      </c>
    </row>
    <row r="68" spans="1:11" x14ac:dyDescent="0.25">
      <c r="A68" s="30" t="s">
        <v>7</v>
      </c>
      <c r="B68" s="29">
        <f t="shared" ref="B68:K68" si="8">((B$67*$D$17+$B$25)-$B$28)/$B$28</f>
        <v>-0.45957142857142852</v>
      </c>
      <c r="C68" s="29">
        <f t="shared" si="8"/>
        <v>-0.31671428571428567</v>
      </c>
      <c r="D68" s="29">
        <f t="shared" si="8"/>
        <v>-0.17385714285714277</v>
      </c>
      <c r="E68" s="29">
        <f t="shared" si="8"/>
        <v>-3.1E-2</v>
      </c>
      <c r="F68" s="29">
        <f t="shared" si="8"/>
        <v>0.11185714285714293</v>
      </c>
      <c r="G68" s="29">
        <f t="shared" si="8"/>
        <v>0.25471428571428567</v>
      </c>
      <c r="H68" s="29">
        <f t="shared" si="8"/>
        <v>0.39757142857142863</v>
      </c>
      <c r="I68" s="29">
        <f t="shared" si="8"/>
        <v>0.54042857142857159</v>
      </c>
      <c r="J68" s="29">
        <f t="shared" si="8"/>
        <v>0.6832857142857145</v>
      </c>
      <c r="K68" s="29">
        <f t="shared" si="8"/>
        <v>1.369</v>
      </c>
    </row>
    <row r="69" spans="1:11" ht="15.75" thickBot="1" x14ac:dyDescent="0.3">
      <c r="A69" s="33" t="s">
        <v>44</v>
      </c>
      <c r="B69" s="34">
        <f t="shared" ref="B69:K69" si="9">((B$67*$D$18+$B$25)-$B$28)/$B$28</f>
        <v>-0.55480952380952375</v>
      </c>
      <c r="C69" s="34">
        <f t="shared" si="9"/>
        <v>-0.43576190476190479</v>
      </c>
      <c r="D69" s="34">
        <f t="shared" si="9"/>
        <v>-0.31671428571428567</v>
      </c>
      <c r="E69" s="34">
        <f t="shared" si="9"/>
        <v>-0.1976666666666666</v>
      </c>
      <c r="F69" s="34">
        <f t="shared" si="9"/>
        <v>-7.8619047619047519E-2</v>
      </c>
      <c r="G69" s="34">
        <f t="shared" si="9"/>
        <v>4.0428571428571376E-2</v>
      </c>
      <c r="H69" s="34">
        <f t="shared" si="9"/>
        <v>0.15947619047619047</v>
      </c>
      <c r="I69" s="34">
        <f t="shared" si="9"/>
        <v>0.27852380952380956</v>
      </c>
      <c r="J69" s="34">
        <f t="shared" si="9"/>
        <v>0.39757142857142863</v>
      </c>
      <c r="K69" s="34">
        <f t="shared" si="9"/>
        <v>0.96899999999999997</v>
      </c>
    </row>
    <row r="71" spans="1:11" ht="15.75" thickBot="1" x14ac:dyDescent="0.3"/>
    <row r="72" spans="1:11" x14ac:dyDescent="0.25">
      <c r="A72" s="56" t="str">
        <f>"Grünfläche " &amp; TEXT($B$28,"0.000") &amp; " qm mit " &amp;E5 &amp;" mähen: Reserve für Ausfälle in %"</f>
        <v>Grünfläche 10.000 qm mit TM-1050 mähen: Reserve für Ausfälle in %</v>
      </c>
      <c r="B72" s="57"/>
      <c r="C72" s="57"/>
      <c r="D72" s="57"/>
      <c r="E72" s="57"/>
      <c r="F72" s="57"/>
      <c r="G72" s="57"/>
      <c r="H72" s="57"/>
      <c r="I72" s="57"/>
      <c r="J72" s="57"/>
      <c r="K72" s="58"/>
    </row>
    <row r="73" spans="1:11" x14ac:dyDescent="0.25">
      <c r="A73" s="36" t="s">
        <v>60</v>
      </c>
      <c r="B73" s="28">
        <v>30</v>
      </c>
      <c r="C73" s="28">
        <v>40</v>
      </c>
      <c r="D73" s="28">
        <v>50</v>
      </c>
      <c r="E73" s="28">
        <v>60</v>
      </c>
      <c r="F73" s="28">
        <v>120</v>
      </c>
      <c r="G73" s="28">
        <v>130</v>
      </c>
      <c r="H73" s="28">
        <v>140</v>
      </c>
      <c r="I73" s="28">
        <v>150</v>
      </c>
      <c r="J73" s="28">
        <v>160</v>
      </c>
      <c r="K73" s="31">
        <v>168</v>
      </c>
    </row>
    <row r="74" spans="1:11" x14ac:dyDescent="0.25">
      <c r="A74" s="30" t="s">
        <v>7</v>
      </c>
      <c r="B74" s="29">
        <f t="shared" ref="B74:K74" si="10">((B$73*$E$17+$B$25)-$B$28)/$B$28</f>
        <v>-0.22742857142857148</v>
      </c>
      <c r="C74" s="29">
        <f t="shared" si="10"/>
        <v>4.0428571428571376E-2</v>
      </c>
      <c r="D74" s="29">
        <f t="shared" si="10"/>
        <v>0.30828571428571411</v>
      </c>
      <c r="E74" s="29">
        <f t="shared" si="10"/>
        <v>0.57614285714285707</v>
      </c>
      <c r="F74" s="29">
        <f t="shared" si="10"/>
        <v>2.1832857142857143</v>
      </c>
      <c r="G74" s="29">
        <f t="shared" si="10"/>
        <v>2.4511428571428566</v>
      </c>
      <c r="H74" s="29">
        <f t="shared" si="10"/>
        <v>2.7189999999999999</v>
      </c>
      <c r="I74" s="29">
        <f t="shared" si="10"/>
        <v>2.9868571428571427</v>
      </c>
      <c r="J74" s="29">
        <f t="shared" si="10"/>
        <v>3.2547142857142854</v>
      </c>
      <c r="K74" s="32">
        <f t="shared" si="10"/>
        <v>3.4689999999999994</v>
      </c>
    </row>
    <row r="75" spans="1:11" ht="15.75" thickBot="1" x14ac:dyDescent="0.3">
      <c r="A75" s="33" t="s">
        <v>44</v>
      </c>
      <c r="B75" s="34">
        <f t="shared" ref="B75:K75" si="11">((B$73*$E$18+$B$25)-$B$28)/$B$28</f>
        <v>-0.40600000000000003</v>
      </c>
      <c r="C75" s="34">
        <f t="shared" si="11"/>
        <v>-0.1976666666666666</v>
      </c>
      <c r="D75" s="34">
        <f t="shared" si="11"/>
        <v>1.0666666666666788E-2</v>
      </c>
      <c r="E75" s="34">
        <f t="shared" si="11"/>
        <v>0.219</v>
      </c>
      <c r="F75" s="34">
        <f t="shared" si="11"/>
        <v>1.4690000000000001</v>
      </c>
      <c r="G75" s="34">
        <f t="shared" si="11"/>
        <v>1.6773333333333336</v>
      </c>
      <c r="H75" s="34">
        <f t="shared" si="11"/>
        <v>1.8856666666666668</v>
      </c>
      <c r="I75" s="34">
        <f t="shared" si="11"/>
        <v>2.0939999999999999</v>
      </c>
      <c r="J75" s="34">
        <f t="shared" si="11"/>
        <v>2.3023333333333338</v>
      </c>
      <c r="K75" s="35">
        <f t="shared" si="11"/>
        <v>2.4689999999999999</v>
      </c>
    </row>
    <row r="76" spans="1:11" x14ac:dyDescent="0.25">
      <c r="A76" s="27"/>
    </row>
    <row r="77" spans="1:11" ht="15.75" thickBot="1" x14ac:dyDescent="0.3"/>
    <row r="78" spans="1:11" x14ac:dyDescent="0.25">
      <c r="A78" s="56" t="str">
        <f>"Grünfläche " &amp; TEXT($B$28,"0.000") &amp; " qm mit " &amp;F5 &amp;" mähen: Reserve für Ausfälle in %"</f>
        <v>Grünfläche 10.000 qm mit TM-2050 mähen: Reserve für Ausfälle in %</v>
      </c>
      <c r="B78" s="57"/>
      <c r="C78" s="57"/>
      <c r="D78" s="57"/>
      <c r="E78" s="57"/>
      <c r="F78" s="57"/>
      <c r="G78" s="57"/>
      <c r="H78" s="57"/>
      <c r="I78" s="57"/>
      <c r="J78" s="57"/>
      <c r="K78" s="58"/>
    </row>
    <row r="79" spans="1:11" x14ac:dyDescent="0.25">
      <c r="A79" s="36" t="s">
        <v>60</v>
      </c>
      <c r="B79" s="28">
        <v>30</v>
      </c>
      <c r="C79" s="28">
        <v>40</v>
      </c>
      <c r="D79" s="28">
        <v>60</v>
      </c>
      <c r="E79" s="28">
        <v>70</v>
      </c>
      <c r="F79" s="28">
        <v>120</v>
      </c>
      <c r="G79" s="28">
        <v>130</v>
      </c>
      <c r="H79" s="28">
        <v>140</v>
      </c>
      <c r="I79" s="28">
        <v>150</v>
      </c>
      <c r="J79" s="28">
        <v>160</v>
      </c>
      <c r="K79" s="31">
        <v>168</v>
      </c>
    </row>
    <row r="80" spans="1:11" x14ac:dyDescent="0.25">
      <c r="A80" s="30" t="s">
        <v>7</v>
      </c>
      <c r="B80" s="29">
        <f t="shared" ref="B80:K80" si="12">((B$79*$F$17+$B$25)-$B$28)/$B$28</f>
        <v>0.30828571428571433</v>
      </c>
      <c r="C80" s="29">
        <f t="shared" si="12"/>
        <v>0.75471428571428589</v>
      </c>
      <c r="D80" s="29">
        <f t="shared" si="12"/>
        <v>1.6475714285714287</v>
      </c>
      <c r="E80" s="29">
        <f t="shared" si="12"/>
        <v>2.0939999999999999</v>
      </c>
      <c r="F80" s="29">
        <f t="shared" si="12"/>
        <v>4.3261428571428571</v>
      </c>
      <c r="G80" s="29">
        <f t="shared" si="12"/>
        <v>4.7725714285714291</v>
      </c>
      <c r="H80" s="29">
        <f t="shared" si="12"/>
        <v>5.2190000000000003</v>
      </c>
      <c r="I80" s="29">
        <f t="shared" si="12"/>
        <v>5.6654285714285706</v>
      </c>
      <c r="J80" s="29">
        <f t="shared" si="12"/>
        <v>6.1118571428571435</v>
      </c>
      <c r="K80" s="32">
        <f t="shared" si="12"/>
        <v>6.4690000000000003</v>
      </c>
    </row>
    <row r="81" spans="1:11" ht="15.75" thickBot="1" x14ac:dyDescent="0.3">
      <c r="A81" s="33" t="s">
        <v>44</v>
      </c>
      <c r="B81" s="34">
        <f t="shared" ref="B81:K81" si="13">((B$79*$F$18+$B$25)-$B$28)/$B$28</f>
        <v>-4.8857142857142752E-2</v>
      </c>
      <c r="C81" s="34">
        <f t="shared" si="13"/>
        <v>0.27852380952380956</v>
      </c>
      <c r="D81" s="34">
        <f t="shared" si="13"/>
        <v>0.9332857142857145</v>
      </c>
      <c r="E81" s="34">
        <f t="shared" si="13"/>
        <v>1.2606666666666668</v>
      </c>
      <c r="F81" s="34">
        <f t="shared" si="13"/>
        <v>2.8975714285714291</v>
      </c>
      <c r="G81" s="34">
        <f t="shared" si="13"/>
        <v>3.2249523809523817</v>
      </c>
      <c r="H81" s="34">
        <f t="shared" si="13"/>
        <v>3.5523333333333338</v>
      </c>
      <c r="I81" s="34">
        <f t="shared" si="13"/>
        <v>3.8797142857142863</v>
      </c>
      <c r="J81" s="34">
        <f t="shared" si="13"/>
        <v>4.2070952380952384</v>
      </c>
      <c r="K81" s="35">
        <f t="shared" si="13"/>
        <v>4.4690000000000003</v>
      </c>
    </row>
    <row r="84" spans="1:11" ht="15.75" thickBot="1" x14ac:dyDescent="0.3">
      <c r="A84" s="2" t="s">
        <v>43</v>
      </c>
    </row>
    <row r="85" spans="1:11" x14ac:dyDescent="0.25">
      <c r="A85" s="56" t="str">
        <f>"Grünfläche " &amp; TEXT($B$28,"0.000")&amp; " qm mit herkömmlichen Rasenroboter (5.000 qm Fl) mähen: Reserve für Ausfälle in %"</f>
        <v>Grünfläche 10.000 qm mit herkömmlichen Rasenroboter (5.000 qm Fl) mähen: Reserve für Ausfälle in %</v>
      </c>
      <c r="B85" s="57"/>
      <c r="C85" s="57"/>
      <c r="D85" s="57"/>
      <c r="E85" s="57"/>
      <c r="F85" s="57"/>
      <c r="G85" s="57"/>
      <c r="H85" s="57"/>
      <c r="I85" s="57"/>
      <c r="J85" s="57"/>
      <c r="K85" s="58"/>
    </row>
    <row r="86" spans="1:11" x14ac:dyDescent="0.25">
      <c r="A86" s="36" t="s">
        <v>60</v>
      </c>
      <c r="B86" s="28">
        <v>80</v>
      </c>
      <c r="C86" s="28">
        <v>90</v>
      </c>
      <c r="D86" s="28">
        <v>100</v>
      </c>
      <c r="E86" s="28">
        <v>110</v>
      </c>
      <c r="F86" s="28">
        <v>120</v>
      </c>
      <c r="G86" s="28">
        <v>130</v>
      </c>
      <c r="H86" s="28">
        <v>140</v>
      </c>
      <c r="I86" s="28">
        <v>150</v>
      </c>
      <c r="J86" s="28">
        <v>160</v>
      </c>
      <c r="K86" s="31">
        <v>168</v>
      </c>
    </row>
    <row r="87" spans="1:11" x14ac:dyDescent="0.25">
      <c r="A87" s="61" t="s">
        <v>38</v>
      </c>
      <c r="B87" s="62"/>
      <c r="C87" s="62"/>
      <c r="D87" s="62"/>
      <c r="E87" s="62"/>
      <c r="F87" s="62"/>
      <c r="G87" s="62"/>
      <c r="H87" s="62"/>
      <c r="I87" s="62"/>
      <c r="J87" s="62"/>
      <c r="K87" s="63"/>
    </row>
    <row r="88" spans="1:11" x14ac:dyDescent="0.25">
      <c r="A88" s="38" t="s">
        <v>7</v>
      </c>
      <c r="B88" s="29">
        <f t="shared" ref="B88:K88" si="14">((B$86*$B$17+$B$25)-$B$28)/$B$28</f>
        <v>-0.79290476190476189</v>
      </c>
      <c r="C88" s="29">
        <f t="shared" si="14"/>
        <v>-0.76314285714285712</v>
      </c>
      <c r="D88" s="29">
        <f t="shared" si="14"/>
        <v>-0.73338095238095236</v>
      </c>
      <c r="E88" s="29">
        <f t="shared" si="14"/>
        <v>-0.70361904761904759</v>
      </c>
      <c r="F88" s="29">
        <f t="shared" si="14"/>
        <v>-0.67385714285714282</v>
      </c>
      <c r="G88" s="29">
        <f t="shared" si="14"/>
        <v>-0.64409523809523805</v>
      </c>
      <c r="H88" s="29">
        <f t="shared" si="14"/>
        <v>-0.61433333333333329</v>
      </c>
      <c r="I88" s="29">
        <f t="shared" si="14"/>
        <v>-0.58457142857142852</v>
      </c>
      <c r="J88" s="29">
        <f t="shared" si="14"/>
        <v>-0.55480952380952375</v>
      </c>
      <c r="K88" s="32">
        <f t="shared" si="14"/>
        <v>-0.53100000000000003</v>
      </c>
    </row>
    <row r="89" spans="1:11" x14ac:dyDescent="0.25">
      <c r="A89" s="38" t="s">
        <v>44</v>
      </c>
      <c r="B89" s="29">
        <f t="shared" ref="B89:K89" si="15">((B$86*$B$18+$B$25)-$B$28)/$B$28</f>
        <v>-0.82623809523809522</v>
      </c>
      <c r="C89" s="29">
        <f t="shared" si="15"/>
        <v>-0.8006428571428571</v>
      </c>
      <c r="D89" s="29">
        <f t="shared" si="15"/>
        <v>-0.7750476190476191</v>
      </c>
      <c r="E89" s="29">
        <f t="shared" si="15"/>
        <v>-0.74945238095238087</v>
      </c>
      <c r="F89" s="29">
        <f t="shared" si="15"/>
        <v>-0.72385714285714287</v>
      </c>
      <c r="G89" s="29">
        <f t="shared" si="15"/>
        <v>-0.69826190476190475</v>
      </c>
      <c r="H89" s="29">
        <f t="shared" si="15"/>
        <v>-0.67266666666666663</v>
      </c>
      <c r="I89" s="29">
        <f t="shared" si="15"/>
        <v>-0.64707142857142863</v>
      </c>
      <c r="J89" s="29">
        <f t="shared" si="15"/>
        <v>-0.6214761904761904</v>
      </c>
      <c r="K89" s="29">
        <f t="shared" si="15"/>
        <v>-0.60099999999999998</v>
      </c>
    </row>
    <row r="90" spans="1:11" x14ac:dyDescent="0.25">
      <c r="A90" s="61" t="s">
        <v>39</v>
      </c>
      <c r="B90" s="62"/>
      <c r="C90" s="62"/>
      <c r="D90" s="62"/>
      <c r="E90" s="62"/>
      <c r="F90" s="62"/>
      <c r="G90" s="62"/>
      <c r="H90" s="62"/>
      <c r="I90" s="62"/>
      <c r="J90" s="62"/>
      <c r="K90" s="63"/>
    </row>
    <row r="91" spans="1:11" x14ac:dyDescent="0.25">
      <c r="A91" s="38" t="s">
        <v>7</v>
      </c>
      <c r="B91" s="29">
        <f t="shared" ref="B91:K91" si="16">((B$86*$B$17+$B$25)-($B$28/2))/($B$28/2)</f>
        <v>-0.58580952380952378</v>
      </c>
      <c r="C91" s="29">
        <f t="shared" si="16"/>
        <v>-0.52628571428571436</v>
      </c>
      <c r="D91" s="29">
        <f t="shared" si="16"/>
        <v>-0.46676190476190477</v>
      </c>
      <c r="E91" s="29">
        <f t="shared" si="16"/>
        <v>-0.40723809523809523</v>
      </c>
      <c r="F91" s="29">
        <f t="shared" si="16"/>
        <v>-0.3477142857142857</v>
      </c>
      <c r="G91" s="29">
        <f t="shared" si="16"/>
        <v>-0.28819047619047616</v>
      </c>
      <c r="H91" s="29">
        <f t="shared" si="16"/>
        <v>-0.2286666666666666</v>
      </c>
      <c r="I91" s="29">
        <f t="shared" si="16"/>
        <v>-0.16914285714285707</v>
      </c>
      <c r="J91" s="29">
        <f t="shared" si="16"/>
        <v>-0.10961904761904752</v>
      </c>
      <c r="K91" s="32">
        <f t="shared" si="16"/>
        <v>-6.2E-2</v>
      </c>
    </row>
    <row r="92" spans="1:11" x14ac:dyDescent="0.25">
      <c r="A92" s="38" t="s">
        <v>44</v>
      </c>
      <c r="B92" s="29">
        <f t="shared" ref="B92:K92" si="17">((B$86*$B$18+$B$25)-($B$28/2))/($B$28/2)</f>
        <v>-0.65247619047619043</v>
      </c>
      <c r="C92" s="29">
        <f t="shared" si="17"/>
        <v>-0.60128571428571431</v>
      </c>
      <c r="D92" s="29">
        <f t="shared" si="17"/>
        <v>-0.55009523809523808</v>
      </c>
      <c r="E92" s="29">
        <f t="shared" si="17"/>
        <v>-0.49890476190476191</v>
      </c>
      <c r="F92" s="29">
        <f t="shared" si="17"/>
        <v>-0.44771428571428568</v>
      </c>
      <c r="G92" s="29">
        <f t="shared" si="17"/>
        <v>-0.39652380952380956</v>
      </c>
      <c r="H92" s="29">
        <f t="shared" si="17"/>
        <v>-0.34533333333333333</v>
      </c>
      <c r="I92" s="29">
        <f t="shared" si="17"/>
        <v>-0.29414285714285715</v>
      </c>
      <c r="J92" s="29">
        <f t="shared" si="17"/>
        <v>-0.24295238095238092</v>
      </c>
      <c r="K92" s="32">
        <f t="shared" si="17"/>
        <v>-0.20200000000000001</v>
      </c>
    </row>
    <row r="93" spans="1:11" x14ac:dyDescent="0.25">
      <c r="A93" s="61" t="s">
        <v>40</v>
      </c>
      <c r="B93" s="62"/>
      <c r="C93" s="62"/>
      <c r="D93" s="62"/>
      <c r="E93" s="62"/>
      <c r="F93" s="62"/>
      <c r="G93" s="62"/>
      <c r="H93" s="62"/>
      <c r="I93" s="62"/>
      <c r="J93" s="62"/>
      <c r="K93" s="63"/>
    </row>
    <row r="94" spans="1:11" x14ac:dyDescent="0.25">
      <c r="A94" s="38" t="s">
        <v>7</v>
      </c>
      <c r="B94" s="29">
        <f t="shared" ref="B94:K94" si="18">((B$86*$B$17+$B$25)-($B$28/3))/($B$28/3)</f>
        <v>-0.37871428571428567</v>
      </c>
      <c r="C94" s="29">
        <f t="shared" si="18"/>
        <v>-0.28942857142857148</v>
      </c>
      <c r="D94" s="29">
        <f t="shared" si="18"/>
        <v>-0.20014285714285721</v>
      </c>
      <c r="E94" s="29">
        <f t="shared" si="18"/>
        <v>-0.11085714285714289</v>
      </c>
      <c r="F94" s="29">
        <f t="shared" si="18"/>
        <v>-2.1571428571428578E-2</v>
      </c>
      <c r="G94" s="29">
        <f t="shared" si="18"/>
        <v>6.7714285714285727E-2</v>
      </c>
      <c r="H94" s="29">
        <f t="shared" si="18"/>
        <v>0.15700000000000003</v>
      </c>
      <c r="I94" s="29">
        <f t="shared" si="18"/>
        <v>0.24628571428571436</v>
      </c>
      <c r="J94" s="29">
        <f t="shared" si="18"/>
        <v>0.33557142857142863</v>
      </c>
      <c r="K94" s="32">
        <f t="shared" si="18"/>
        <v>0.40699999999999992</v>
      </c>
    </row>
    <row r="95" spans="1:11" ht="15.75" thickBot="1" x14ac:dyDescent="0.3">
      <c r="A95" s="39" t="s">
        <v>44</v>
      </c>
      <c r="B95" s="34">
        <f t="shared" ref="B95:K95" si="19">((B$86*$B$18+$B$25)-($B$28/3))/($B$28/3)</f>
        <v>-0.4787142857142857</v>
      </c>
      <c r="C95" s="34">
        <f t="shared" si="19"/>
        <v>-0.40192857142857147</v>
      </c>
      <c r="D95" s="34">
        <f t="shared" si="19"/>
        <v>-0.32514285714285712</v>
      </c>
      <c r="E95" s="34">
        <f t="shared" si="19"/>
        <v>-0.24835714285714292</v>
      </c>
      <c r="F95" s="34">
        <f t="shared" si="19"/>
        <v>-0.17157142857142857</v>
      </c>
      <c r="G95" s="34">
        <f t="shared" si="19"/>
        <v>-9.4785714285714348E-2</v>
      </c>
      <c r="H95" s="34">
        <f t="shared" si="19"/>
        <v>-1.7999999999999999E-2</v>
      </c>
      <c r="I95" s="34">
        <f t="shared" si="19"/>
        <v>5.8785714285714219E-2</v>
      </c>
      <c r="J95" s="34">
        <f t="shared" si="19"/>
        <v>0.13557142857142856</v>
      </c>
      <c r="K95" s="35">
        <f t="shared" si="19"/>
        <v>0.19699999999999995</v>
      </c>
    </row>
    <row r="98" spans="1:11" ht="15.75" thickBot="1" x14ac:dyDescent="0.3">
      <c r="A98" s="2" t="s">
        <v>57</v>
      </c>
    </row>
    <row r="99" spans="1:11" x14ac:dyDescent="0.25">
      <c r="A99" s="51" t="str">
        <f>"Grünfläche " &amp; TEXT($B$28,"0.000")&amp; " qm mit herkömmlichen Rasenroboter (5.000 qm Fl) mähen: Reserve für Ausfälle in %"</f>
        <v>Grünfläche 10.000 qm mit herkömmlichen Rasenroboter (5.000 qm Fl) mähen: Reserve für Ausfälle in %</v>
      </c>
      <c r="B99" s="52"/>
      <c r="C99" s="52"/>
      <c r="D99" s="52"/>
      <c r="E99" s="52"/>
      <c r="F99" s="52"/>
      <c r="G99" s="52"/>
      <c r="H99" s="52"/>
      <c r="I99" s="52"/>
      <c r="J99" s="52"/>
      <c r="K99" s="53"/>
    </row>
    <row r="100" spans="1:11" x14ac:dyDescent="0.25">
      <c r="A100" s="36" t="s">
        <v>60</v>
      </c>
      <c r="B100" s="28">
        <v>80</v>
      </c>
      <c r="C100" s="28">
        <v>90</v>
      </c>
      <c r="D100" s="28">
        <v>100</v>
      </c>
      <c r="E100" s="28">
        <v>110</v>
      </c>
      <c r="F100" s="28">
        <v>120</v>
      </c>
      <c r="G100" s="28">
        <v>130</v>
      </c>
      <c r="H100" s="28">
        <v>140</v>
      </c>
      <c r="I100" s="28">
        <v>150</v>
      </c>
      <c r="J100" s="28">
        <v>160</v>
      </c>
      <c r="K100" s="31">
        <v>168</v>
      </c>
    </row>
    <row r="101" spans="1:11" x14ac:dyDescent="0.25">
      <c r="A101" s="42" t="s">
        <v>38</v>
      </c>
      <c r="B101" s="43"/>
      <c r="C101" s="43"/>
      <c r="D101" s="43"/>
      <c r="E101" s="43"/>
      <c r="F101" s="43"/>
      <c r="G101" s="43"/>
      <c r="H101" s="43"/>
      <c r="I101" s="43"/>
      <c r="J101" s="43"/>
      <c r="K101" s="44"/>
    </row>
    <row r="102" spans="1:11" x14ac:dyDescent="0.25">
      <c r="A102" s="38" t="s">
        <v>7</v>
      </c>
      <c r="B102" s="29">
        <f t="shared" ref="B102:K102" si="20">((B$86*$B$17+$B$25)-$B$28)/$B$28</f>
        <v>-0.79290476190476189</v>
      </c>
      <c r="C102" s="29">
        <f t="shared" si="20"/>
        <v>-0.76314285714285712</v>
      </c>
      <c r="D102" s="29">
        <f t="shared" si="20"/>
        <v>-0.73338095238095236</v>
      </c>
      <c r="E102" s="29">
        <f t="shared" si="20"/>
        <v>-0.70361904761904759</v>
      </c>
      <c r="F102" s="29">
        <f t="shared" si="20"/>
        <v>-0.67385714285714282</v>
      </c>
      <c r="G102" s="29">
        <f t="shared" si="20"/>
        <v>-0.64409523809523805</v>
      </c>
      <c r="H102" s="29">
        <f t="shared" si="20"/>
        <v>-0.61433333333333329</v>
      </c>
      <c r="I102" s="29">
        <f t="shared" si="20"/>
        <v>-0.58457142857142852</v>
      </c>
      <c r="J102" s="29">
        <f t="shared" si="20"/>
        <v>-0.55480952380952375</v>
      </c>
      <c r="K102" s="32">
        <f t="shared" si="20"/>
        <v>-0.53100000000000003</v>
      </c>
    </row>
    <row r="103" spans="1:11" x14ac:dyDescent="0.25">
      <c r="A103" s="38" t="s">
        <v>44</v>
      </c>
      <c r="B103" s="29">
        <f t="shared" ref="B103:K103" si="21">((B$86*$B$18+$B$25)-$B$28)/$B$28</f>
        <v>-0.82623809523809522</v>
      </c>
      <c r="C103" s="29">
        <f t="shared" si="21"/>
        <v>-0.8006428571428571</v>
      </c>
      <c r="D103" s="29">
        <f t="shared" si="21"/>
        <v>-0.7750476190476191</v>
      </c>
      <c r="E103" s="29">
        <f t="shared" si="21"/>
        <v>-0.74945238095238087</v>
      </c>
      <c r="F103" s="29">
        <f t="shared" si="21"/>
        <v>-0.72385714285714287</v>
      </c>
      <c r="G103" s="29">
        <f t="shared" si="21"/>
        <v>-0.69826190476190475</v>
      </c>
      <c r="H103" s="29">
        <f t="shared" si="21"/>
        <v>-0.67266666666666663</v>
      </c>
      <c r="I103" s="29">
        <f t="shared" si="21"/>
        <v>-0.64707142857142863</v>
      </c>
      <c r="J103" s="29">
        <f t="shared" si="21"/>
        <v>-0.6214761904761904</v>
      </c>
      <c r="K103" s="32">
        <f t="shared" si="21"/>
        <v>-0.60099999999999998</v>
      </c>
    </row>
    <row r="104" spans="1:11" x14ac:dyDescent="0.25">
      <c r="A104" s="42" t="s">
        <v>39</v>
      </c>
      <c r="B104" s="46"/>
      <c r="C104" s="47" t="s">
        <v>56</v>
      </c>
      <c r="D104" s="48">
        <v>0.3</v>
      </c>
      <c r="E104" s="43"/>
      <c r="F104" s="45" t="s">
        <v>46</v>
      </c>
      <c r="G104" s="43"/>
      <c r="H104" s="43"/>
      <c r="I104" s="43"/>
      <c r="J104" s="43"/>
      <c r="K104" s="44"/>
    </row>
    <row r="105" spans="1:11" x14ac:dyDescent="0.25">
      <c r="A105" s="38" t="s">
        <v>7</v>
      </c>
      <c r="B105" s="29">
        <f t="shared" ref="B105:K105" si="22">((B$86*$B$17+$B$25)-($B$28/(2-$D$104)))/($B$28/(2--$D$104))</f>
        <v>-0.87662212885154067</v>
      </c>
      <c r="C105" s="29">
        <f t="shared" si="22"/>
        <v>-0.80816974789915974</v>
      </c>
      <c r="D105" s="29">
        <f t="shared" si="22"/>
        <v>-0.73971736694677881</v>
      </c>
      <c r="E105" s="29">
        <f t="shared" si="22"/>
        <v>-0.67126498599439788</v>
      </c>
      <c r="F105" s="29">
        <f t="shared" si="22"/>
        <v>-0.60281260504201684</v>
      </c>
      <c r="G105" s="29">
        <f t="shared" si="22"/>
        <v>-0.5343602240896359</v>
      </c>
      <c r="H105" s="29">
        <f t="shared" si="22"/>
        <v>-0.46590784313725492</v>
      </c>
      <c r="I105" s="29">
        <f t="shared" si="22"/>
        <v>-0.39745546218487399</v>
      </c>
      <c r="J105" s="29">
        <f t="shared" si="22"/>
        <v>-0.329003081232493</v>
      </c>
      <c r="K105" s="32">
        <f t="shared" si="22"/>
        <v>-0.27424117647058838</v>
      </c>
    </row>
    <row r="106" spans="1:11" x14ac:dyDescent="0.25">
      <c r="A106" s="38" t="s">
        <v>44</v>
      </c>
      <c r="B106" s="29">
        <f t="shared" ref="B106:K106" si="23">((B$86*$B$18+$B$25)-($B$28/(2-$D$104)))/($B$28/(2-0.15))</f>
        <v>-0.76677577030812338</v>
      </c>
      <c r="C106" s="29">
        <f t="shared" si="23"/>
        <v>-0.71942457983193298</v>
      </c>
      <c r="D106" s="29">
        <f t="shared" si="23"/>
        <v>-0.67207338935574246</v>
      </c>
      <c r="E106" s="29">
        <f t="shared" si="23"/>
        <v>-0.62472219887955205</v>
      </c>
      <c r="F106" s="29">
        <f t="shared" si="23"/>
        <v>-0.57737100840336153</v>
      </c>
      <c r="G106" s="29">
        <f t="shared" si="23"/>
        <v>-0.53001981792717101</v>
      </c>
      <c r="H106" s="29">
        <f t="shared" si="23"/>
        <v>-0.48266862745098049</v>
      </c>
      <c r="I106" s="29">
        <f t="shared" si="23"/>
        <v>-0.43531743697479008</v>
      </c>
      <c r="J106" s="29">
        <f t="shared" si="23"/>
        <v>-0.38796624649859957</v>
      </c>
      <c r="K106" s="32">
        <f t="shared" si="23"/>
        <v>-0.35008529411764722</v>
      </c>
    </row>
    <row r="107" spans="1:11" x14ac:dyDescent="0.25">
      <c r="A107" s="42" t="s">
        <v>40</v>
      </c>
      <c r="B107" s="46"/>
      <c r="C107" s="47" t="s">
        <v>56</v>
      </c>
      <c r="D107" s="48">
        <v>0.6</v>
      </c>
      <c r="E107" s="43"/>
      <c r="F107" s="45" t="s">
        <v>47</v>
      </c>
      <c r="G107" s="43"/>
      <c r="H107" s="43"/>
      <c r="I107" s="43"/>
      <c r="J107" s="43"/>
      <c r="K107" s="44"/>
    </row>
    <row r="108" spans="1:11" x14ac:dyDescent="0.25">
      <c r="A108" s="38" t="s">
        <v>7</v>
      </c>
      <c r="B108" s="29">
        <f t="shared" ref="B108:K108" si="24">((B$86*$B$17+$B$25)-($B$28/(3-$D$107)))/($B$28/(3-$D$107))</f>
        <v>-0.50297142857142851</v>
      </c>
      <c r="C108" s="29">
        <f t="shared" si="24"/>
        <v>-0.43154285714285723</v>
      </c>
      <c r="D108" s="29">
        <f t="shared" si="24"/>
        <v>-0.36011428571428578</v>
      </c>
      <c r="E108" s="29">
        <f t="shared" si="24"/>
        <v>-0.28868571428571432</v>
      </c>
      <c r="F108" s="29">
        <f t="shared" si="24"/>
        <v>-0.21725714285714287</v>
      </c>
      <c r="G108" s="29">
        <f t="shared" si="24"/>
        <v>-0.14582857142857145</v>
      </c>
      <c r="H108" s="29">
        <f t="shared" si="24"/>
        <v>-7.4399999999999994E-2</v>
      </c>
      <c r="I108" s="29">
        <f t="shared" si="24"/>
        <v>-2.9714285714285502E-3</v>
      </c>
      <c r="J108" s="29">
        <f t="shared" si="24"/>
        <v>6.8457142857142897E-2</v>
      </c>
      <c r="K108" s="32">
        <f t="shared" si="24"/>
        <v>0.12559999999999991</v>
      </c>
    </row>
    <row r="109" spans="1:11" ht="15.75" thickBot="1" x14ac:dyDescent="0.3">
      <c r="A109" s="39" t="s">
        <v>44</v>
      </c>
      <c r="B109" s="34">
        <f t="shared" ref="B109:K109" si="25">((B$86*$B$18+$B$25)-($B$28/(3-$D$107)))/($B$28/(3-$D$107))</f>
        <v>-0.58297142857142858</v>
      </c>
      <c r="C109" s="34">
        <f t="shared" si="25"/>
        <v>-0.5215428571428572</v>
      </c>
      <c r="D109" s="34">
        <f t="shared" si="25"/>
        <v>-0.46011428571428575</v>
      </c>
      <c r="E109" s="34">
        <f t="shared" si="25"/>
        <v>-0.39868571428571437</v>
      </c>
      <c r="F109" s="34">
        <f t="shared" si="25"/>
        <v>-0.33725714285714287</v>
      </c>
      <c r="G109" s="34">
        <f t="shared" si="25"/>
        <v>-0.27582857142857148</v>
      </c>
      <c r="H109" s="34">
        <f t="shared" si="25"/>
        <v>-0.21440000000000001</v>
      </c>
      <c r="I109" s="34">
        <f t="shared" si="25"/>
        <v>-0.15297142857142865</v>
      </c>
      <c r="J109" s="34">
        <f t="shared" si="25"/>
        <v>-9.1542857142857162E-2</v>
      </c>
      <c r="K109" s="35">
        <f t="shared" si="25"/>
        <v>-4.240000000000007E-2</v>
      </c>
    </row>
    <row r="111" spans="1:11" x14ac:dyDescent="0.25">
      <c r="A111" s="49" t="s">
        <v>55</v>
      </c>
    </row>
    <row r="112" spans="1:11" x14ac:dyDescent="0.25">
      <c r="A112" s="2" t="s">
        <v>52</v>
      </c>
      <c r="B112" s="2"/>
      <c r="C112" s="2" t="s">
        <v>48</v>
      </c>
      <c r="D112" s="2"/>
      <c r="E112" s="2" t="s">
        <v>49</v>
      </c>
    </row>
    <row r="113" spans="1:5" x14ac:dyDescent="0.25">
      <c r="A113">
        <v>3</v>
      </c>
      <c r="B113" s="4" t="s">
        <v>50</v>
      </c>
      <c r="C113">
        <v>5000</v>
      </c>
      <c r="D113" s="4" t="s">
        <v>51</v>
      </c>
      <c r="E113">
        <v>15000</v>
      </c>
    </row>
    <row r="114" spans="1:5" x14ac:dyDescent="0.25">
      <c r="A114" t="s">
        <v>59</v>
      </c>
    </row>
    <row r="115" spans="1:5" x14ac:dyDescent="0.25">
      <c r="A115" t="s">
        <v>58</v>
      </c>
    </row>
    <row r="116" spans="1:5" x14ac:dyDescent="0.25">
      <c r="A116" t="s">
        <v>53</v>
      </c>
    </row>
    <row r="117" spans="1:5" x14ac:dyDescent="0.25">
      <c r="A117" t="s">
        <v>54</v>
      </c>
      <c r="B117" s="4"/>
      <c r="D117" s="4"/>
    </row>
  </sheetData>
  <mergeCells count="15">
    <mergeCell ref="A58:K58"/>
    <mergeCell ref="H22:H23"/>
    <mergeCell ref="I22:I23"/>
    <mergeCell ref="C23:D23"/>
    <mergeCell ref="C24:D24"/>
    <mergeCell ref="A56:B56"/>
    <mergeCell ref="A90:K90"/>
    <mergeCell ref="A93:K93"/>
    <mergeCell ref="A99:K99"/>
    <mergeCell ref="A60:K60"/>
    <mergeCell ref="A66:K66"/>
    <mergeCell ref="A72:K72"/>
    <mergeCell ref="A78:K78"/>
    <mergeCell ref="A85:K85"/>
    <mergeCell ref="A87:K87"/>
  </mergeCells>
  <conditionalFormatting sqref="B80:K81 B74:K75">
    <cfRule type="cellIs" dxfId="23" priority="22" operator="greaterThan">
      <formula>0.18</formula>
    </cfRule>
    <cfRule type="cellIs" dxfId="22" priority="23" operator="between">
      <formula>0.05</formula>
      <formula>0.18</formula>
    </cfRule>
    <cfRule type="cellIs" dxfId="21" priority="24" operator="lessThan">
      <formula>0.05</formula>
    </cfRule>
  </conditionalFormatting>
  <conditionalFormatting sqref="B88:K89">
    <cfRule type="cellIs" dxfId="20" priority="19" operator="greaterThan">
      <formula>0.18</formula>
    </cfRule>
    <cfRule type="cellIs" dxfId="19" priority="20" operator="between">
      <formula>0.05</formula>
      <formula>0.18</formula>
    </cfRule>
    <cfRule type="cellIs" dxfId="18" priority="21" operator="lessThan">
      <formula>0.05</formula>
    </cfRule>
  </conditionalFormatting>
  <conditionalFormatting sqref="B91:K92">
    <cfRule type="cellIs" dxfId="17" priority="16" operator="greaterThan">
      <formula>0.18</formula>
    </cfRule>
    <cfRule type="cellIs" dxfId="16" priority="17" operator="between">
      <formula>0.05</formula>
      <formula>0.18</formula>
    </cfRule>
    <cfRule type="cellIs" dxfId="15" priority="18" operator="lessThan">
      <formula>0.05</formula>
    </cfRule>
  </conditionalFormatting>
  <conditionalFormatting sqref="B94:K95">
    <cfRule type="cellIs" dxfId="14" priority="13" operator="greaterThan">
      <formula>0.18</formula>
    </cfRule>
    <cfRule type="cellIs" dxfId="13" priority="14" operator="between">
      <formula>0.05</formula>
      <formula>0.18</formula>
    </cfRule>
    <cfRule type="cellIs" dxfId="12" priority="15" operator="lessThan">
      <formula>0.05</formula>
    </cfRule>
  </conditionalFormatting>
  <conditionalFormatting sqref="B102:K103">
    <cfRule type="cellIs" dxfId="11" priority="10" operator="greaterThan">
      <formula>0.18</formula>
    </cfRule>
    <cfRule type="cellIs" dxfId="10" priority="11" operator="between">
      <formula>0.05</formula>
      <formula>0.18</formula>
    </cfRule>
    <cfRule type="cellIs" dxfId="9" priority="12" operator="lessThan">
      <formula>0.05</formula>
    </cfRule>
  </conditionalFormatting>
  <conditionalFormatting sqref="B105:K106">
    <cfRule type="cellIs" dxfId="8" priority="7" operator="greaterThan">
      <formula>0.18</formula>
    </cfRule>
    <cfRule type="cellIs" dxfId="7" priority="8" operator="between">
      <formula>0.05</formula>
      <formula>0.18</formula>
    </cfRule>
    <cfRule type="cellIs" dxfId="6" priority="9" operator="lessThan">
      <formula>0.05</formula>
    </cfRule>
  </conditionalFormatting>
  <conditionalFormatting sqref="B108:K109">
    <cfRule type="cellIs" dxfId="5" priority="4" operator="greaterThan">
      <formula>0.18</formula>
    </cfRule>
    <cfRule type="cellIs" dxfId="4" priority="5" operator="between">
      <formula>0.05</formula>
      <formula>0.18</formula>
    </cfRule>
    <cfRule type="cellIs" dxfId="3" priority="6" operator="lessThan">
      <formula>0.05</formula>
    </cfRule>
  </conditionalFormatting>
  <conditionalFormatting sqref="B68:K69 B62:K63">
    <cfRule type="cellIs" dxfId="2" priority="1" operator="greaterThan">
      <formula>0.18</formula>
    </cfRule>
    <cfRule type="cellIs" dxfId="1" priority="2" operator="between">
      <formula>0.05</formula>
      <formula>0.18</formula>
    </cfRule>
    <cfRule type="cellIs" dxfId="0" priority="3" operator="lessThan">
      <formula>0.05</formula>
    </cfRule>
  </conditionalFormatting>
  <pageMargins left="0.7" right="0.7" top="0.78740157499999996" bottom="0.78740157499999996" header="0.3" footer="0.3"/>
  <pageSetup paperSize="9" scale="67" fitToHeight="0" orientation="landscape" r:id="rId1"/>
  <rowBreaks count="2" manualBreakCount="2">
    <brk id="31" max="10" man="1"/>
    <brk id="7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Dimensionierung Sportplatz</vt:lpstr>
      <vt:lpstr>Dimensionierung Grünfläche</vt:lpstr>
      <vt:lpstr>'Dimensionierung Grünfläche'!Druckbereich</vt:lpstr>
      <vt:lpstr>'Dimensionierung Sportplatz'!Druckbereich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Beck</dc:creator>
  <cp:lastModifiedBy>Andreas Beck</cp:lastModifiedBy>
  <cp:lastPrinted>2021-05-10T13:03:33Z</cp:lastPrinted>
  <dcterms:created xsi:type="dcterms:W3CDTF">2018-07-16T17:01:16Z</dcterms:created>
  <dcterms:modified xsi:type="dcterms:W3CDTF">2021-06-13T03:30:06Z</dcterms:modified>
</cp:coreProperties>
</file>